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trésorerie'!$A$1:$O$72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O41" i="2"/>
  <c r="O40"/>
  <c r="O11"/>
  <c r="N37"/>
  <c r="N10"/>
  <c r="K10"/>
  <c r="O86"/>
  <c r="N86"/>
  <c r="M86"/>
  <c r="L86"/>
  <c r="K86"/>
  <c r="J86"/>
  <c r="I86"/>
  <c r="H86"/>
  <c r="G86"/>
  <c r="F86"/>
  <c r="G67"/>
  <c r="F10"/>
  <c r="C86"/>
  <c r="D86"/>
  <c r="E86"/>
  <c r="P7" i="45"/>
  <c r="P8"/>
  <c r="N6"/>
  <c r="S6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1" i="11"/>
  <c r="B53" i="2"/>
  <c r="B48"/>
  <c r="B47"/>
  <c r="B46"/>
  <c r="B41"/>
  <c r="B39"/>
  <c r="B38"/>
  <c r="B37"/>
  <c r="B36"/>
  <c r="B35"/>
  <c r="B33"/>
  <c r="B31"/>
  <c r="B30"/>
  <c r="B29"/>
  <c r="B28"/>
  <c r="B26"/>
  <c r="B25"/>
  <c r="B23"/>
  <c r="B22"/>
  <c r="B21"/>
  <c r="B20"/>
  <c r="B19"/>
  <c r="L19" i="22"/>
  <c r="H10" i="7"/>
  <c r="H11"/>
  <c r="H12"/>
  <c r="H13"/>
  <c r="A24"/>
  <c r="K6"/>
  <c r="J9" s="1"/>
  <c r="A10"/>
  <c r="D6"/>
  <c r="C9" s="1"/>
  <c r="E7" i="34"/>
  <c r="E16"/>
  <c r="C54" i="10"/>
  <c r="D18" i="11" s="1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 s="1"/>
  <c r="D6"/>
  <c r="D18" s="1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 s="1"/>
  <c r="D6"/>
  <c r="D18" s="1"/>
  <c r="B16" i="2"/>
  <c r="J20" i="7"/>
  <c r="K20"/>
  <c r="J23" s="1"/>
  <c r="J32"/>
  <c r="I29"/>
  <c r="K32"/>
  <c r="D73" i="10" s="1"/>
  <c r="H17" i="7"/>
  <c r="H23"/>
  <c r="H24"/>
  <c r="H25"/>
  <c r="H26"/>
  <c r="H27"/>
  <c r="H3"/>
  <c r="M15"/>
  <c r="L15"/>
  <c r="K15"/>
  <c r="J15"/>
  <c r="I15"/>
  <c r="H9"/>
  <c r="J6"/>
  <c r="I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/>
  <c r="B16" i="17"/>
  <c r="C10" i="39"/>
  <c r="D5" i="17"/>
  <c r="B5"/>
  <c r="C6" i="39"/>
  <c r="I25" i="18"/>
  <c r="B11" i="8"/>
  <c r="F11"/>
  <c r="D9" i="15"/>
  <c r="D10"/>
  <c r="D12"/>
  <c r="C5" i="14"/>
  <c r="C7" s="1"/>
  <c r="C20"/>
  <c r="D7" i="15"/>
  <c r="D8"/>
  <c r="D14"/>
  <c r="C30" i="17"/>
  <c r="C14" i="10"/>
  <c r="B24" i="2" s="1"/>
  <c r="C12" i="10"/>
  <c r="C39"/>
  <c r="D16" i="11"/>
  <c r="C11" i="18"/>
  <c r="C14"/>
  <c r="B10" i="17"/>
  <c r="D10"/>
  <c r="C7" i="39"/>
  <c r="C7" i="18"/>
  <c r="B9" i="8"/>
  <c r="F9" s="1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 s="1"/>
  <c r="D6" i="15"/>
  <c r="G13" i="17"/>
  <c r="A3"/>
  <c r="A2" i="13"/>
  <c r="A2" i="15"/>
  <c r="G20" i="14"/>
  <c r="E20"/>
  <c r="E10" i="11"/>
  <c r="E5" i="14"/>
  <c r="E32" s="1"/>
  <c r="E34" s="1"/>
  <c r="E39" s="1"/>
  <c r="E44" s="1"/>
  <c r="F10" i="11"/>
  <c r="G5" i="14"/>
  <c r="G32" s="1"/>
  <c r="G34" s="1"/>
  <c r="G39" s="1"/>
  <c r="G44" s="1"/>
  <c r="D14" i="11"/>
  <c r="E8" i="34"/>
  <c r="E9"/>
  <c r="E10"/>
  <c r="E11"/>
  <c r="E12"/>
  <c r="E13"/>
  <c r="E14"/>
  <c r="E15"/>
  <c r="C70" i="1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57" s="1"/>
  <c r="D61" s="1"/>
  <c r="E19" i="11" s="1"/>
  <c r="B8" i="8"/>
  <c r="E8" s="1"/>
  <c r="B12"/>
  <c r="E12" s="1"/>
  <c r="B14"/>
  <c r="E14" s="1"/>
  <c r="B16"/>
  <c r="E16" s="1"/>
  <c r="B18"/>
  <c r="E18" s="1"/>
  <c r="B20"/>
  <c r="E20" s="1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5" i="2"/>
  <c r="J76"/>
  <c r="B62"/>
  <c r="B18"/>
  <c r="A35"/>
  <c r="A53"/>
  <c r="A23"/>
  <c r="B50"/>
  <c r="B49"/>
  <c r="B43"/>
  <c r="B17"/>
  <c r="C77"/>
  <c r="J75"/>
  <c r="D75"/>
  <c r="E75"/>
  <c r="H75"/>
  <c r="I75"/>
  <c r="O75"/>
  <c r="N75"/>
  <c r="M75"/>
  <c r="L75"/>
  <c r="K75"/>
  <c r="G75"/>
  <c r="F75"/>
  <c r="B59"/>
  <c r="B58"/>
  <c r="B56"/>
  <c r="B34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6" s="1"/>
  <c r="B14"/>
  <c r="B15"/>
  <c r="B34"/>
  <c r="B33"/>
  <c r="B35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 s="1"/>
  <c r="D47" i="10"/>
  <c r="D50" s="1"/>
  <c r="E17" i="11" s="1"/>
  <c r="D17" i="3"/>
  <c r="E21" i="36"/>
  <c r="G21"/>
  <c r="I21"/>
  <c r="K21"/>
  <c r="E55" i="10"/>
  <c r="F18" i="11" s="1"/>
  <c r="E48" i="10"/>
  <c r="E9" i="8"/>
  <c r="B19"/>
  <c r="D19" s="1"/>
  <c r="B17"/>
  <c r="D17" s="1"/>
  <c r="B15"/>
  <c r="D15" s="1"/>
  <c r="B7"/>
  <c r="D7" s="1"/>
  <c r="E19"/>
  <c r="C10" i="18"/>
  <c r="C47" i="10"/>
  <c r="B9" i="7"/>
  <c r="D9"/>
  <c r="I23"/>
  <c r="F18" i="8"/>
  <c r="F17"/>
  <c r="F16"/>
  <c r="B62" i="17"/>
  <c r="F13" i="8"/>
  <c r="F19"/>
  <c r="E62" i="17"/>
  <c r="C8" i="18"/>
  <c r="C13"/>
  <c r="I7"/>
  <c r="I12"/>
  <c r="D11" i="8"/>
  <c r="E18" i="18"/>
  <c r="D18"/>
  <c r="K23" i="7"/>
  <c r="E57" i="10"/>
  <c r="K14" i="7"/>
  <c r="L14"/>
  <c r="M14"/>
  <c r="I14"/>
  <c r="J14"/>
  <c r="E14"/>
  <c r="F14"/>
  <c r="B14"/>
  <c r="D14"/>
  <c r="C14"/>
  <c r="C6" i="18"/>
  <c r="C17" s="1"/>
  <c r="D32" i="15"/>
  <c r="C23" i="18"/>
  <c r="C5" i="17"/>
  <c r="E50" i="10"/>
  <c r="F17" i="11" s="1"/>
  <c r="C22" i="18"/>
  <c r="C12"/>
  <c r="C62" i="17"/>
  <c r="C21" i="18"/>
  <c r="C78" i="2" s="1"/>
  <c r="C17" i="39"/>
  <c r="C69" i="2"/>
  <c r="C56" i="14"/>
  <c r="E11" i="8"/>
  <c r="F12"/>
  <c r="D13"/>
  <c r="E15"/>
  <c r="E61" i="10"/>
  <c r="F19" i="11" s="1"/>
  <c r="B55" i="2"/>
  <c r="G16" i="14"/>
  <c r="C32"/>
  <c r="C34" s="1"/>
  <c r="C39" s="1"/>
  <c r="C44" s="1"/>
  <c r="C16"/>
  <c r="C23" i="39"/>
  <c r="C21"/>
  <c r="B17" i="3" l="1"/>
  <c r="C11" i="14"/>
  <c r="C18"/>
  <c r="C22" s="1"/>
  <c r="C27" s="1"/>
  <c r="C48" s="1"/>
  <c r="E6" i="7"/>
  <c r="C10"/>
  <c r="E9"/>
  <c r="L6"/>
  <c r="M6" s="1"/>
  <c r="J10"/>
  <c r="L9"/>
  <c r="C80" i="2"/>
  <c r="C79"/>
  <c r="C68"/>
  <c r="C70" s="1"/>
  <c r="L20" i="7"/>
  <c r="L23"/>
  <c r="M23" s="1"/>
  <c r="I24" s="1"/>
  <c r="J24"/>
  <c r="F9"/>
  <c r="B10" s="1"/>
  <c r="M9"/>
  <c r="I10" s="1"/>
  <c r="C57" i="10"/>
  <c r="G7" i="14"/>
  <c r="E73" i="10"/>
  <c r="F20" i="8"/>
  <c r="F15"/>
  <c r="F7"/>
  <c r="F21" s="1"/>
  <c r="E63" i="10" s="1"/>
  <c r="E65" s="1"/>
  <c r="F20" i="11" s="1"/>
  <c r="E11" i="32" s="1"/>
  <c r="E7" i="8"/>
  <c r="E17"/>
  <c r="F14"/>
  <c r="C73" i="10"/>
  <c r="E16" i="14"/>
  <c r="D9" i="8"/>
  <c r="D21" s="1"/>
  <c r="C63" i="10" s="1"/>
  <c r="C65" s="1"/>
  <c r="D20" i="11" s="1"/>
  <c r="G76" i="2"/>
  <c r="L76"/>
  <c r="N76"/>
  <c r="I76"/>
  <c r="E76"/>
  <c r="C48" i="10"/>
  <c r="C50" s="1"/>
  <c r="E7" i="14"/>
  <c r="C24" i="10"/>
  <c r="D15" i="11" s="1"/>
  <c r="K9" i="7"/>
  <c r="F76" i="2"/>
  <c r="K76"/>
  <c r="M76"/>
  <c r="O76"/>
  <c r="H76"/>
  <c r="D76"/>
  <c r="O11" i="40"/>
  <c r="E16" s="1"/>
  <c r="E17" s="1"/>
  <c r="M11"/>
  <c r="E19"/>
  <c r="E15"/>
  <c r="C11" i="32" l="1"/>
  <c r="B27" i="3"/>
  <c r="D22" i="11"/>
  <c r="D23" s="1"/>
  <c r="D17"/>
  <c r="B21" i="3" s="1"/>
  <c r="B54" i="2"/>
  <c r="B66"/>
  <c r="D26" i="11"/>
  <c r="B57" i="2"/>
  <c r="C61" i="10"/>
  <c r="D19" i="11" s="1"/>
  <c r="B22" i="3" s="1"/>
  <c r="K10" i="7"/>
  <c r="K24"/>
  <c r="C11"/>
  <c r="E10"/>
  <c r="E18" i="14"/>
  <c r="E22" s="1"/>
  <c r="E27" s="1"/>
  <c r="E48" s="1"/>
  <c r="E11"/>
  <c r="E46" s="1"/>
  <c r="E50" s="1"/>
  <c r="G11"/>
  <c r="G46" s="1"/>
  <c r="G18"/>
  <c r="G22" s="1"/>
  <c r="G27" s="1"/>
  <c r="G48" s="1"/>
  <c r="D10" i="7"/>
  <c r="F10"/>
  <c r="B11" s="1"/>
  <c r="J25"/>
  <c r="L24"/>
  <c r="M24" s="1"/>
  <c r="I25" s="1"/>
  <c r="B65" i="2"/>
  <c r="M20" i="7"/>
  <c r="J11"/>
  <c r="L10"/>
  <c r="M10" s="1"/>
  <c r="I11" s="1"/>
  <c r="B63" i="2"/>
  <c r="F6" i="7"/>
  <c r="C54" i="14"/>
  <c r="C58" s="1"/>
  <c r="C46"/>
  <c r="C50" s="1"/>
  <c r="B18" i="3"/>
  <c r="B19" s="1"/>
  <c r="F22" i="11"/>
  <c r="F23" s="1"/>
  <c r="E21" i="8"/>
  <c r="D63" i="10" s="1"/>
  <c r="K25" i="7" l="1"/>
  <c r="K11"/>
  <c r="D11"/>
  <c r="D65" i="10"/>
  <c r="E20" i="11" s="1"/>
  <c r="C24" i="18"/>
  <c r="C25" s="1"/>
  <c r="C26" s="1"/>
  <c r="I13" s="1"/>
  <c r="C24" i="39"/>
  <c r="C25" s="1"/>
  <c r="C26" s="1"/>
  <c r="I13" s="1"/>
  <c r="I19" s="1"/>
  <c r="I26" s="1"/>
  <c r="D63" i="2"/>
  <c r="G63"/>
  <c r="N63"/>
  <c r="K63"/>
  <c r="L63"/>
  <c r="J63"/>
  <c r="I63"/>
  <c r="H63"/>
  <c r="E63"/>
  <c r="M63"/>
  <c r="F63"/>
  <c r="O63"/>
  <c r="L11" i="7"/>
  <c r="M11" s="1"/>
  <c r="I12" s="1"/>
  <c r="J12"/>
  <c r="O65" i="2"/>
  <c r="G65"/>
  <c r="F65"/>
  <c r="J65"/>
  <c r="I65"/>
  <c r="M65"/>
  <c r="N65"/>
  <c r="L65"/>
  <c r="D65"/>
  <c r="H65"/>
  <c r="E65"/>
  <c r="K65"/>
  <c r="J26" i="7"/>
  <c r="L25"/>
  <c r="M25" s="1"/>
  <c r="I26" s="1"/>
  <c r="E11"/>
  <c r="F11" s="1"/>
  <c r="B12" s="1"/>
  <c r="C12"/>
  <c r="B23" i="3"/>
  <c r="B29" s="1"/>
  <c r="G50" i="14"/>
  <c r="D12" i="7" l="1"/>
  <c r="K12"/>
  <c r="K26"/>
  <c r="C13"/>
  <c r="E12"/>
  <c r="F12" s="1"/>
  <c r="B13" s="1"/>
  <c r="L12"/>
  <c r="M12" s="1"/>
  <c r="I13" s="1"/>
  <c r="J13"/>
  <c r="J12" i="39"/>
  <c r="J14"/>
  <c r="J13" s="1"/>
  <c r="J27" i="7"/>
  <c r="L26"/>
  <c r="M26" s="1"/>
  <c r="I27" s="1"/>
  <c r="C20"/>
  <c r="C13" i="2"/>
  <c r="C71" s="1"/>
  <c r="I19" i="18"/>
  <c r="I26" s="1"/>
  <c r="D11" i="32"/>
  <c r="E22" i="11"/>
  <c r="E23" s="1"/>
  <c r="C72" i="2" l="1"/>
  <c r="D6"/>
  <c r="D13" s="1"/>
  <c r="D16" s="1"/>
  <c r="D77" s="1"/>
  <c r="D78" s="1"/>
  <c r="D79" s="1"/>
  <c r="D80" s="1"/>
  <c r="D81" s="1"/>
  <c r="K27" i="7"/>
  <c r="D13"/>
  <c r="K13"/>
  <c r="J14" i="18"/>
  <c r="J13" s="1"/>
  <c r="J12"/>
  <c r="D20" i="7"/>
  <c r="C23" s="1"/>
  <c r="B23"/>
  <c r="L27"/>
  <c r="M27" s="1"/>
  <c r="E13"/>
  <c r="F13" s="1"/>
  <c r="L13"/>
  <c r="M13" s="1"/>
  <c r="C24" l="1"/>
  <c r="E20"/>
  <c r="D23"/>
  <c r="C72" i="10" s="1"/>
  <c r="B64" i="2" l="1"/>
  <c r="F20" i="7"/>
  <c r="C25"/>
  <c r="D25" i="11"/>
  <c r="C74" i="10"/>
  <c r="C78"/>
  <c r="C3" i="22" s="1"/>
  <c r="E23" i="7"/>
  <c r="C5" i="22" l="1"/>
  <c r="C17" i="32"/>
  <c r="F23" i="7"/>
  <c r="B24" s="1"/>
  <c r="C26"/>
  <c r="O64" i="2"/>
  <c r="H64"/>
  <c r="K64"/>
  <c r="D64"/>
  <c r="D70" s="1"/>
  <c r="D71" s="1"/>
  <c r="L64"/>
  <c r="F64"/>
  <c r="E64"/>
  <c r="I64"/>
  <c r="N64"/>
  <c r="G64"/>
  <c r="M64"/>
  <c r="J64"/>
  <c r="B31" i="3"/>
  <c r="B32" s="1"/>
  <c r="B37" s="1"/>
  <c r="D31" i="11"/>
  <c r="D34" s="1"/>
  <c r="C9" i="32" s="1"/>
  <c r="C14" s="1"/>
  <c r="C7" i="22"/>
  <c r="C11" s="1"/>
  <c r="D72" i="2" l="1"/>
  <c r="E6"/>
  <c r="E13" s="1"/>
  <c r="E16" s="1"/>
  <c r="E77" s="1"/>
  <c r="E78" s="1"/>
  <c r="E79" s="1"/>
  <c r="E80" s="1"/>
  <c r="E81" s="1"/>
  <c r="E67" s="1"/>
  <c r="E70" s="1"/>
  <c r="E71" s="1"/>
  <c r="F6" s="1"/>
  <c r="F13" s="1"/>
  <c r="F16" s="1"/>
  <c r="F77" s="1"/>
  <c r="F78" s="1"/>
  <c r="F79" s="1"/>
  <c r="F80" s="1"/>
  <c r="F81" s="1"/>
  <c r="C19" i="32"/>
  <c r="A25"/>
  <c r="C27" i="7"/>
  <c r="D24"/>
  <c r="H4" i="11"/>
  <c r="C16" i="22"/>
  <c r="C24" s="1"/>
  <c r="F70" i="2" l="1"/>
  <c r="F71" s="1"/>
  <c r="G6" s="1"/>
  <c r="G13" s="1"/>
  <c r="G16" s="1"/>
  <c r="E72"/>
  <c r="D72" i="10"/>
  <c r="E24" i="7"/>
  <c r="F72" i="2" l="1"/>
  <c r="G77"/>
  <c r="G78" s="1"/>
  <c r="G79" s="1"/>
  <c r="G80" s="1"/>
  <c r="G81" s="1"/>
  <c r="G70"/>
  <c r="G71" s="1"/>
  <c r="H6" s="1"/>
  <c r="H13" s="1"/>
  <c r="H16" s="1"/>
  <c r="H77" s="1"/>
  <c r="H78" s="1"/>
  <c r="E25" i="11"/>
  <c r="E31" s="1"/>
  <c r="E34" s="1"/>
  <c r="D9" i="32" s="1"/>
  <c r="D14" s="1"/>
  <c r="D74" i="10"/>
  <c r="D78"/>
  <c r="E3" i="22" s="1"/>
  <c r="E7" s="1"/>
  <c r="E11" s="1"/>
  <c r="I4" i="11" s="1"/>
  <c r="E5" i="22"/>
  <c r="D17" i="32"/>
  <c r="F24" i="7"/>
  <c r="B25" s="1"/>
  <c r="H79" i="2" l="1"/>
  <c r="H80" s="1"/>
  <c r="H81" s="1"/>
  <c r="G72"/>
  <c r="D19" i="32"/>
  <c r="D25" i="7"/>
  <c r="H70" i="2" l="1"/>
  <c r="H71" s="1"/>
  <c r="I6" s="1"/>
  <c r="I13" s="1"/>
  <c r="I16" s="1"/>
  <c r="I77" s="1"/>
  <c r="I78" s="1"/>
  <c r="I79" s="1"/>
  <c r="I80" s="1"/>
  <c r="I81" s="1"/>
  <c r="I70" s="1"/>
  <c r="I71" s="1"/>
  <c r="J6" s="1"/>
  <c r="J13" s="1"/>
  <c r="J16" s="1"/>
  <c r="J77" s="1"/>
  <c r="J78" s="1"/>
  <c r="J79" s="1"/>
  <c r="J80" s="1"/>
  <c r="J81" s="1"/>
  <c r="J70" s="1"/>
  <c r="J71" s="1"/>
  <c r="K6" s="1"/>
  <c r="K13" s="1"/>
  <c r="K16" s="1"/>
  <c r="K77" s="1"/>
  <c r="K78" s="1"/>
  <c r="K79" s="1"/>
  <c r="K80" s="1"/>
  <c r="K81" s="1"/>
  <c r="E72" i="10"/>
  <c r="E25" i="7"/>
  <c r="H72" i="2" l="1"/>
  <c r="I72" s="1"/>
  <c r="J72" s="1"/>
  <c r="E74" i="10"/>
  <c r="F25" i="11"/>
  <c r="F31" s="1"/>
  <c r="F34" s="1"/>
  <c r="E9" i="32" s="1"/>
  <c r="E14" s="1"/>
  <c r="E78" i="10"/>
  <c r="G3" i="22" s="1"/>
  <c r="E17" i="32"/>
  <c r="G5" i="22"/>
  <c r="F25" i="7"/>
  <c r="B26" s="1"/>
  <c r="K70" i="2"/>
  <c r="K71" s="1"/>
  <c r="K72" l="1"/>
  <c r="L6"/>
  <c r="L13" s="1"/>
  <c r="L16" s="1"/>
  <c r="L77" s="1"/>
  <c r="L78" s="1"/>
  <c r="L79" s="1"/>
  <c r="L80" s="1"/>
  <c r="L81" s="1"/>
  <c r="G7" i="22"/>
  <c r="G11" s="1"/>
  <c r="J4" i="11" s="1"/>
  <c r="D26" i="7"/>
  <c r="E26" s="1"/>
  <c r="F26" s="1"/>
  <c r="B27" s="1"/>
  <c r="E19" i="32"/>
  <c r="D27" i="7" l="1"/>
  <c r="E27" s="1"/>
  <c r="F27" s="1"/>
  <c r="L70" i="2"/>
  <c r="L71" s="1"/>
  <c r="L72" l="1"/>
  <c r="M6"/>
  <c r="M13" s="1"/>
  <c r="M16" s="1"/>
  <c r="M77" s="1"/>
  <c r="M78" s="1"/>
  <c r="M79" s="1"/>
  <c r="M80" s="1"/>
  <c r="M81" s="1"/>
  <c r="M70" l="1"/>
  <c r="M71" s="1"/>
  <c r="M72" l="1"/>
  <c r="N6"/>
  <c r="N13" s="1"/>
  <c r="N16" s="1"/>
  <c r="N77" s="1"/>
  <c r="N78" s="1"/>
  <c r="N79" s="1"/>
  <c r="N80" s="1"/>
  <c r="N81" s="1"/>
  <c r="N70" l="1"/>
  <c r="N71" s="1"/>
  <c r="N72" l="1"/>
  <c r="O6"/>
  <c r="O13" s="1"/>
  <c r="O16" s="1"/>
  <c r="O77" s="1"/>
  <c r="O78" s="1"/>
  <c r="O79" s="1"/>
  <c r="O80" s="1"/>
  <c r="O81" s="1"/>
  <c r="O70" s="1"/>
  <c r="O71" s="1"/>
  <c r="O72" l="1"/>
</calcChain>
</file>

<file path=xl/sharedStrings.xml><?xml version="1.0" encoding="utf-8"?>
<sst xmlns="http://schemas.openxmlformats.org/spreadsheetml/2006/main" count="989" uniqueCount="620">
  <si>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</si>
  <si>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</si>
  <si>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</si>
  <si>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</si>
  <si>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</si>
  <si>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</si>
  <si>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</si>
  <si>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</si>
  <si>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</si>
  <si>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</si>
  <si>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</si>
  <si>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</si>
  <si>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</si>
  <si>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</si>
  <si>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</si>
  <si>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</si>
  <si>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</si>
  <si>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</si>
  <si>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</si>
  <si>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</si>
  <si>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</si>
  <si>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</si>
  <si>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</si>
  <si>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</si>
  <si>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</si>
  <si>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</si>
  <si>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</si>
  <si>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</si>
  <si>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</si>
  <si>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</si>
  <si>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</si>
  <si>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</si>
  <si>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</si>
  <si>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</si>
  <si>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</si>
  <si>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</si>
  <si>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</si>
  <si>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</si>
  <si>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</si>
  <si>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</si>
  <si>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</si>
  <si>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</si>
  <si>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</si>
  <si>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</si>
  <si>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</si>
  <si>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</si>
  <si>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</si>
  <si>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</si>
  <si>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</si>
  <si>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</si>
  <si>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</si>
  <si>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</si>
  <si>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</si>
  <si>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</si>
  <si>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</si>
  <si>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</si>
  <si>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</si>
  <si>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</si>
  <si>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</si>
  <si>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</si>
  <si>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</si>
  <si>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</si>
  <si>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</si>
  <si>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</si>
  <si>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</si>
  <si>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</si>
  <si>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</si>
  <si>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</si>
  <si>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</si>
  <si>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</si>
  <si>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</si>
  <si>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</si>
  <si>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</si>
  <si>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</si>
  <si>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</si>
  <si>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</si>
  <si>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</si>
  <si>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</si>
  <si>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</si>
  <si>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</si>
  <si>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</si>
  <si>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</si>
  <si>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</si>
  <si>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</si>
  <si>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</si>
  <si>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</si>
  <si>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</si>
  <si>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</si>
  <si>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</si>
  <si>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</si>
  <si>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</si>
  <si>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</si>
  <si>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</si>
  <si>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</si>
  <si>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</si>
  <si>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</si>
  <si>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</si>
  <si>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</si>
  <si>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</si>
  <si>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</si>
  <si>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</si>
  <si>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</si>
  <si>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</si>
  <si>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</si>
  <si>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</si>
  <si>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</si>
  <si>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</si>
  <si>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</si>
  <si>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</si>
  <si>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</si>
  <si>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</si>
  <si>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</si>
  <si>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</si>
  <si>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</si>
  <si>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</si>
  <si>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</si>
  <si>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</si>
  <si>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</si>
  <si>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</si>
  <si>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</si>
  <si>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</si>
  <si>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</si>
  <si>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</si>
  <si>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</si>
  <si>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</si>
  <si>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</si>
  <si>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</si>
  <si>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</si>
  <si>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</si>
  <si>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</si>
  <si>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</si>
  <si>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</si>
  <si>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</si>
  <si>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</si>
  <si>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</si>
  <si>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</si>
  <si>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</si>
  <si>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</si>
  <si>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</si>
  <si>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</si>
  <si>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</si>
  <si>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</si>
  <si>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</si>
  <si>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</si>
  <si>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</si>
  <si>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</si>
  <si>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</si>
  <si>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</si>
  <si>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</si>
  <si>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</si>
  <si>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</si>
  <si>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</si>
  <si>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</si>
  <si>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</si>
  <si>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</si>
  <si>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</si>
  <si>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</si>
  <si>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</si>
  <si>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</si>
  <si>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</si>
  <si>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</si>
  <si>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</si>
  <si>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</si>
  <si>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</si>
  <si>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</si>
  <si>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</si>
  <si>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</si>
  <si>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</si>
  <si>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</si>
  <si>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</si>
  <si>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</si>
  <si>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</si>
  <si>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</si>
  <si>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</si>
  <si>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</si>
  <si>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</si>
  <si>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</si>
  <si>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</si>
  <si>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</si>
  <si>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</si>
  <si>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</si>
  <si>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</si>
  <si>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</si>
  <si>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</si>
  <si>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</si>
  <si>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</si>
  <si>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</si>
  <si>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</si>
  <si>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</si>
  <si>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</si>
  <si>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</si>
  <si>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</si>
  <si>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</si>
  <si>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</si>
  <si>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</si>
  <si>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</si>
  <si>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</si>
  <si>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</si>
  <si>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</si>
  <si>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</si>
  <si>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</si>
  <si>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</si>
  <si>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</si>
  <si>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</si>
  <si>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</si>
  <si>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</si>
  <si>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</si>
  <si>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</si>
  <si>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</si>
  <si>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</si>
  <si>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</si>
  <si>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</si>
  <si>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</si>
  <si>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</si>
  <si>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</si>
  <si>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</si>
  <si>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</si>
  <si>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</si>
  <si>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</si>
  <si>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</si>
  <si>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</si>
  <si>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</si>
  <si>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</si>
  <si>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</si>
  <si>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</si>
  <si>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</si>
  <si>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</si>
  <si>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</si>
  <si>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</si>
  <si>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</si>
  <si>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</si>
  <si>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</si>
  <si>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</si>
  <si>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</si>
  <si>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</si>
  <si>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</si>
  <si>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</si>
  <si>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</si>
  <si>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</si>
  <si>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</si>
  <si>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</si>
  <si>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</si>
  <si>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</si>
  <si>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</si>
  <si>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</si>
  <si>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</si>
  <si>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</si>
  <si>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</si>
  <si>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</si>
  <si>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</si>
  <si>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</si>
  <si>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</si>
  <si>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</si>
  <si>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</si>
  <si>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</si>
  <si>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</si>
  <si>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</si>
  <si>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</si>
  <si>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</si>
  <si>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</si>
  <si>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</si>
  <si>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</si>
  <si>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</si>
  <si>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</si>
  <si>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</si>
  <si>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</si>
  <si>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</si>
  <si>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</si>
  <si>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</si>
  <si>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</si>
  <si>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</si>
  <si>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</si>
  <si>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</si>
  <si>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</si>
  <si>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</si>
  <si>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</si>
  <si>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</si>
  <si>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</si>
  <si>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</si>
  <si>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</si>
  <si>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</si>
  <si>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</si>
  <si>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</si>
  <si>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</si>
  <si>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</si>
  <si>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</si>
  <si>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</si>
  <si>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</si>
  <si>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</si>
  <si>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</si>
  <si>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</si>
  <si>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</si>
  <si>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</si>
  <si>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</si>
  <si>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</si>
  <si>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</si>
  <si>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</si>
  <si>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</si>
  <si>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</si>
  <si>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</si>
  <si>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</si>
  <si>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</si>
  <si>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</si>
  <si>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</si>
  <si>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</si>
  <si>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</si>
  <si>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</si>
  <si>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</si>
  <si>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</si>
  <si>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</si>
  <si>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</si>
  <si>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</si>
  <si>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</si>
  <si>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</si>
  <si>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</si>
  <si>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</si>
  <si>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</si>
  <si>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</si>
  <si>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</si>
  <si>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</si>
  <si>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</si>
  <si>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</si>
  <si>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</si>
  <si>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</si>
  <si>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</si>
  <si>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</si>
  <si>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</si>
  <si>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</si>
  <si>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</si>
  <si>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</si>
  <si>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</si>
  <si>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</si>
  <si>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</si>
  <si>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</si>
  <si>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</si>
  <si>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</si>
  <si>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</si>
  <si>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</si>
  <si>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</si>
  <si>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</si>
  <si>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</si>
  <si>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</si>
  <si>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</si>
  <si>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</si>
  <si>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</si>
  <si>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</si>
  <si>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</si>
  <si>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</si>
  <si>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</si>
  <si>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</si>
  <si>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</si>
  <si>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</si>
  <si>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</si>
  <si>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</si>
  <si>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</si>
  <si>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</si>
  <si>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</si>
  <si>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</si>
  <si>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</si>
  <si>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</si>
  <si>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</si>
  <si>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</si>
  <si>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</si>
  <si>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</si>
  <si>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</si>
  <si>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</si>
  <si>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</si>
  <si>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</si>
  <si>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</si>
  <si>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</si>
  <si>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</si>
  <si>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</si>
  <si>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</si>
  <si>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</si>
  <si>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</si>
  <si>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</si>
  <si>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</si>
  <si>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</si>
  <si>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</si>
  <si>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</si>
  <si>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</si>
  <si>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</si>
  <si>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</si>
  <si>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</si>
  <si>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</si>
  <si>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</si>
  <si>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</si>
  <si>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</si>
  <si>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</si>
  <si>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</si>
  <si>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</si>
  <si>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</si>
  <si>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</si>
  <si>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</si>
  <si>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</si>
  <si>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</si>
  <si>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</si>
  <si>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</si>
  <si>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</si>
  <si>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</si>
  <si>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</si>
  <si>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</si>
  <si>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</si>
  <si>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</si>
  <si>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</si>
  <si>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</si>
  <si>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</si>
  <si>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</si>
  <si>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</si>
  <si>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</si>
  <si>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</si>
  <si>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</si>
  <si>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</si>
  <si>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</si>
  <si>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</si>
  <si>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</si>
  <si>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</si>
  <si>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</si>
  <si>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</si>
  <si>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</si>
  <si>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</si>
  <si>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</si>
  <si>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</si>
  <si>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</si>
  <si>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</si>
  <si>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</si>
  <si>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</si>
  <si>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</si>
  <si>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</si>
  <si>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</si>
  <si>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</si>
  <si>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</si>
  <si>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</si>
  <si>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</si>
  <si>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</si>
  <si>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</si>
  <si>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</si>
  <si>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</si>
  <si>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</si>
  <si>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</si>
  <si>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</si>
  <si>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</si>
  <si>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</si>
  <si>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</si>
  <si>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</si>
  <si>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</si>
  <si>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</si>
  <si>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</si>
  <si>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</si>
  <si>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</si>
  <si>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</si>
  <si>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</si>
  <si>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</si>
  <si>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</si>
  <si>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</si>
  <si>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</si>
  <si>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</si>
  <si>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</si>
  <si>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</si>
  <si>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</si>
  <si>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</si>
  <si>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</si>
  <si>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</si>
  <si>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</si>
  <si>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</si>
  <si>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</si>
  <si>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</si>
  <si>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</si>
  <si>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</si>
  <si>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</si>
  <si>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</si>
  <si>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</si>
  <si>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</si>
  <si>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</si>
  <si>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</si>
  <si>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</si>
  <si>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</si>
  <si>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</si>
  <si>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</si>
  <si>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</si>
  <si>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</si>
  <si>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</si>
  <si>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</si>
  <si>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</si>
  <si>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</si>
  <si>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</si>
  <si>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</si>
  <si>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</si>
  <si>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</si>
  <si>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</si>
  <si>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</si>
  <si>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</si>
  <si>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</si>
  <si>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</si>
  <si>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</si>
  <si>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</si>
  <si>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</si>
  <si>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</si>
  <si>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</si>
  <si>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</si>
  <si>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</si>
  <si>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</si>
  <si>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</si>
  <si>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</si>
  <si>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</si>
  <si>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</si>
  <si>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</si>
  <si>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</si>
  <si>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</si>
  <si>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</si>
  <si>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</si>
  <si>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</si>
  <si>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</si>
  <si>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</si>
  <si>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</si>
  <si>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</si>
  <si>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</si>
  <si>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</si>
  <si>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</si>
  <si>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</si>
  <si>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</si>
  <si>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</si>
  <si>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</si>
  <si>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</si>
  <si>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</si>
  <si>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</si>
  <si>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</si>
  <si>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</si>
  <si>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</si>
  <si>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</si>
  <si>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</si>
  <si>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</si>
  <si>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</si>
  <si>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</si>
  <si>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</si>
  <si>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</si>
  <si>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</si>
  <si>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</si>
  <si>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</si>
  <si>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</si>
  <si>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</si>
  <si>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</si>
  <si>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</si>
  <si>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</si>
  <si>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</si>
  <si>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</si>
  <si>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</si>
  <si>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</si>
  <si>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</si>
  <si>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</si>
  <si>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</si>
  <si>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</si>
  <si>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</si>
  <si>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</si>
  <si>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</si>
  <si>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</si>
  <si>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</si>
  <si>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</si>
  <si>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</si>
  <si>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</si>
  <si>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</si>
  <si>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</si>
  <si>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</si>
  <si>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</si>
  <si>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</si>
  <si>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</si>
  <si>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</si>
  <si>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</si>
  <si>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</si>
  <si>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</si>
  <si>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</si>
  <si>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</si>
  <si>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</si>
  <si>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</si>
  <si>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</si>
  <si>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</si>
  <si>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</si>
  <si>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</si>
  <si>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</si>
  <si>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</si>
  <si>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</si>
  <si>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</si>
  <si>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</si>
  <si>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</si>
  <si>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</si>
  <si>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</si>
  <si>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</si>
  <si>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</si>
  <si>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</si>
  <si>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</si>
  <si>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</si>
  <si>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</si>
  <si>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</si>
  <si>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</si>
  <si>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</si>
  <si>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</si>
  <si>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</si>
  <si>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</si>
  <si>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</si>
  <si>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</si>
  <si>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</si>
  <si>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</si>
  <si>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</si>
  <si>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</si>
  <si>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</si>
  <si>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</si>
  <si>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</si>
  <si>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</si>
  <si>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</si>
  <si>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</si>
  <si>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</si>
  <si>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</si>
  <si>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</si>
  <si>
    <t>Aout 12</t>
  </si>
  <si>
    <t>Solde compte début mois</t>
  </si>
  <si>
    <t>Assurance local</t>
  </si>
  <si>
    <t>Achat téléphone</t>
  </si>
  <si>
    <t>Remboursement frais (créa)</t>
  </si>
  <si>
    <t>Kdo</t>
  </si>
  <si>
    <t>Hébergement + ndd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</si>
</sst>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1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3" fontId="16" fillId="0" borderId="26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3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0" fontId="24" fillId="0" borderId="0" xfId="0" applyNumberFormat="1" applyFont="1"/>
    <xf numFmtId="0" fontId="16" fillId="0" borderId="0" xfId="0" applyNumberFormat="1" applyFont="1"/>
    <xf numFmtId="0" fontId="24" fillId="0" borderId="1" xfId="1" applyNumberFormat="1" applyFont="1" applyBorder="1" applyAlignment="1">
      <alignment horizontal="center"/>
    </xf>
    <xf numFmtId="0" fontId="58" fillId="0" borderId="1" xfId="4" applyNumberFormat="1" applyFont="1" applyBorder="1" applyAlignment="1">
      <alignment horizontal="center"/>
    </xf>
    <xf numFmtId="0" fontId="10" fillId="0" borderId="0" xfId="0" applyNumberFormat="1" applyFont="1"/>
    <xf numFmtId="17" fontId="58" fillId="0" borderId="1" xfId="4" applyNumberFormat="1" applyFont="1" applyBorder="1" applyAlignment="1">
      <alignment horizontal="center"/>
    </xf>
    <xf numFmtId="0" fontId="58" fillId="0" borderId="8" xfId="0" applyFont="1" applyBorder="1" applyAlignment="1">
      <alignment horizontal="left" vertical="center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0"/>
    </row>
    <row r="12" spans="4:5" ht="15">
      <c r="D12" s="500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8" t="s">
        <v>277</v>
      </c>
      <c r="B2" s="319"/>
      <c r="C2" s="285"/>
      <c r="D2" s="285"/>
      <c r="E2" s="286"/>
    </row>
    <row r="4" spans="1:5" ht="15">
      <c r="A4" s="376" t="s">
        <v>412</v>
      </c>
    </row>
    <row r="8" spans="1:5" ht="18">
      <c r="A8" s="311"/>
      <c r="B8" s="312"/>
      <c r="C8" s="315" t="s">
        <v>49</v>
      </c>
      <c r="D8" s="315" t="s">
        <v>50</v>
      </c>
      <c r="E8" s="315" t="s">
        <v>51</v>
      </c>
    </row>
    <row r="9" spans="1:5" ht="16.5">
      <c r="A9" s="482" t="s">
        <v>278</v>
      </c>
      <c r="B9" s="314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2"/>
      <c r="B10" s="314"/>
      <c r="C10" s="97"/>
      <c r="D10" s="94"/>
      <c r="E10" s="94"/>
    </row>
    <row r="11" spans="1:5" ht="16.5">
      <c r="A11" s="482" t="s">
        <v>59</v>
      </c>
      <c r="B11" s="314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3"/>
      <c r="B12" s="314"/>
      <c r="C12" s="97" t="s">
        <v>0</v>
      </c>
      <c r="D12" s="97"/>
      <c r="E12" s="97"/>
    </row>
    <row r="13" spans="1:5" ht="16.5">
      <c r="A13" s="313"/>
      <c r="B13" s="314"/>
      <c r="C13" s="97"/>
      <c r="D13" s="97"/>
      <c r="E13" s="97"/>
    </row>
    <row r="14" spans="1:5" ht="19.5">
      <c r="A14" s="316" t="s">
        <v>279</v>
      </c>
      <c r="B14" s="317"/>
      <c r="C14" s="310">
        <f>C9+C11</f>
        <v>0</v>
      </c>
      <c r="D14" s="310">
        <f>D9+D11</f>
        <v>0</v>
      </c>
      <c r="E14" s="310">
        <f>E9+E11</f>
        <v>0</v>
      </c>
    </row>
    <row r="15" spans="1:5" ht="16.5">
      <c r="A15" s="313"/>
      <c r="B15" s="314"/>
      <c r="C15" s="97"/>
      <c r="D15" s="97"/>
      <c r="E15" s="97"/>
    </row>
    <row r="16" spans="1:5" ht="16.5">
      <c r="A16" s="313"/>
      <c r="B16" s="314"/>
      <c r="C16" s="270"/>
      <c r="D16" s="270"/>
      <c r="E16" s="270"/>
    </row>
    <row r="17" spans="1:5" ht="18">
      <c r="A17" s="816" t="s">
        <v>286</v>
      </c>
      <c r="B17" s="817"/>
      <c r="C17" s="310">
        <f>'3,131 int emprunts'!E9+'3,131 int emprunts'!L9+'3,131 int emprunts'!L23+'3,131 int emprunts'!E23</f>
        <v>0</v>
      </c>
      <c r="D17" s="310">
        <f>'3,131 int emprunts'!E10+'3,131 int emprunts'!L10+'3,131 int emprunts'!L24+'3,131 int emprunts'!E24</f>
        <v>0</v>
      </c>
      <c r="E17" s="310">
        <f>'3,131 int emprunts'!E11+'3,131 int emprunts'!L11+'3,131 int emprunts'!L25+'3,131 int emprunts'!E25</f>
        <v>0</v>
      </c>
    </row>
    <row r="19" spans="1:5" ht="20.100000000000001" customHeight="1">
      <c r="A19" s="816" t="s">
        <v>497</v>
      </c>
      <c r="B19" s="817"/>
      <c r="C19" s="658" t="e">
        <f>C14/C17</f>
        <v>#DIV/0!</v>
      </c>
      <c r="D19" s="658" t="e">
        <f>D14/D17</f>
        <v>#DIV/0!</v>
      </c>
      <c r="E19" s="658" t="e">
        <f>E14/E17</f>
        <v>#DIV/0!</v>
      </c>
    </row>
    <row r="24" spans="1:5" ht="13.5" thickBot="1"/>
    <row r="25" spans="1:5" ht="24.75" customHeight="1" thickBot="1">
      <c r="A25" s="481" t="str">
        <f>IF(C14&gt;C17*2," CAF OK ","ATTENTION CAF INSUFFISANTE !")</f>
        <v>ATTENTION CAF INSUFFISANTE !</v>
      </c>
      <c r="B25" s="458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55" t="s">
        <v>454</v>
      </c>
      <c r="B1" s="756"/>
      <c r="C1" s="756"/>
      <c r="D1" s="756"/>
      <c r="E1" s="757"/>
    </row>
    <row r="2" spans="1:11" ht="20.100000000000001" customHeight="1">
      <c r="A2" s="301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8"/>
      <c r="G3" s="618"/>
    </row>
    <row r="4" spans="1:11" ht="20.100000000000001" customHeight="1">
      <c r="A4" s="330" t="s">
        <v>287</v>
      </c>
      <c r="B4" s="331"/>
      <c r="C4" s="332"/>
      <c r="D4" s="332"/>
      <c r="E4" s="332"/>
      <c r="F4" s="618"/>
      <c r="G4" s="618"/>
    </row>
    <row r="5" spans="1:11" ht="20.100000000000001" customHeight="1">
      <c r="A5" s="576" t="s">
        <v>66</v>
      </c>
      <c r="B5" s="565"/>
      <c r="C5" s="571"/>
      <c r="D5" s="571"/>
      <c r="E5" s="572"/>
      <c r="F5" s="618"/>
      <c r="G5" s="618"/>
    </row>
    <row r="6" spans="1:11" ht="20.100000000000001" customHeight="1">
      <c r="A6" s="576" t="s">
        <v>425</v>
      </c>
      <c r="B6" s="657"/>
      <c r="C6" s="571"/>
      <c r="D6" s="571"/>
      <c r="E6" s="572"/>
      <c r="F6" s="618"/>
      <c r="G6" s="618"/>
    </row>
    <row r="7" spans="1:11" ht="20.100000000000001" customHeight="1">
      <c r="A7" s="576" t="s">
        <v>424</v>
      </c>
      <c r="B7" s="565"/>
      <c r="C7" s="571"/>
      <c r="D7" s="571"/>
      <c r="E7" s="572"/>
      <c r="F7" s="618"/>
      <c r="G7" s="618"/>
    </row>
    <row r="8" spans="1:11" ht="20.100000000000001" customHeight="1">
      <c r="A8" s="576" t="s">
        <v>67</v>
      </c>
      <c r="B8" s="565"/>
      <c r="C8" s="571"/>
      <c r="D8" s="571"/>
      <c r="E8" s="572"/>
      <c r="F8" s="618"/>
      <c r="G8" s="619"/>
      <c r="H8" s="465"/>
      <c r="I8" s="465"/>
      <c r="J8" s="465"/>
    </row>
    <row r="9" spans="1:11" ht="20.100000000000001" customHeight="1">
      <c r="A9" s="576" t="s">
        <v>68</v>
      </c>
      <c r="B9" s="565"/>
      <c r="C9" s="571"/>
      <c r="D9" s="571"/>
      <c r="E9" s="572"/>
      <c r="F9" s="618"/>
      <c r="G9" s="619"/>
      <c r="H9" s="465"/>
      <c r="I9" s="465"/>
      <c r="J9" s="465"/>
    </row>
    <row r="10" spans="1:11" ht="20.100000000000001" customHeight="1">
      <c r="A10" s="576" t="s">
        <v>69</v>
      </c>
      <c r="B10" s="565"/>
      <c r="C10" s="571"/>
      <c r="D10" s="571"/>
      <c r="E10" s="572"/>
      <c r="F10" s="618"/>
      <c r="G10" s="619"/>
      <c r="H10" s="465"/>
      <c r="I10" s="465"/>
      <c r="J10" s="465"/>
    </row>
    <row r="11" spans="1:11" ht="20.100000000000001" customHeight="1">
      <c r="A11" s="573" t="s">
        <v>70</v>
      </c>
      <c r="B11" s="574"/>
      <c r="C11" s="571"/>
      <c r="D11" s="571"/>
      <c r="E11" s="572"/>
      <c r="F11" s="618"/>
      <c r="G11" s="619"/>
      <c r="H11" s="465"/>
      <c r="I11" s="465"/>
      <c r="J11" s="465"/>
    </row>
    <row r="12" spans="1:11" s="29" customFormat="1" ht="20.100000000000001" customHeight="1">
      <c r="A12" s="325" t="s">
        <v>19</v>
      </c>
      <c r="B12" s="326"/>
      <c r="C12" s="124">
        <f>SUM(C5:C11)</f>
        <v>0</v>
      </c>
      <c r="D12" s="124">
        <f>SUM(D5:D11)</f>
        <v>0</v>
      </c>
      <c r="E12" s="124">
        <f>SUM(E5:E11)</f>
        <v>0</v>
      </c>
      <c r="F12" s="620"/>
      <c r="G12" s="621" t="s">
        <v>433</v>
      </c>
      <c r="H12" s="437"/>
      <c r="I12" s="437"/>
      <c r="J12" s="438"/>
    </row>
    <row r="13" spans="1:11" s="29" customFormat="1" ht="20.100000000000001" customHeight="1" thickBot="1">
      <c r="A13" s="327" t="s">
        <v>288</v>
      </c>
      <c r="B13" s="328"/>
      <c r="C13" s="329"/>
      <c r="D13" s="329"/>
      <c r="E13" s="329"/>
      <c r="F13" s="620"/>
      <c r="G13" s="622" t="s">
        <v>334</v>
      </c>
      <c r="H13" s="439"/>
      <c r="I13" s="439"/>
      <c r="J13" s="440"/>
    </row>
    <row r="14" spans="1:11" s="29" customFormat="1" ht="20.100000000000001" customHeight="1" thickBot="1">
      <c r="A14" s="576" t="s">
        <v>426</v>
      </c>
      <c r="B14" s="565"/>
      <c r="C14" s="127">
        <f>('1.1 Détails Investissements'!H43+'1.1 Détails Investissements'!H29)*J14*12</f>
        <v>0</v>
      </c>
      <c r="D14" s="122"/>
      <c r="E14" s="123"/>
      <c r="F14" s="620"/>
      <c r="G14" s="622" t="s">
        <v>468</v>
      </c>
      <c r="H14" s="439"/>
      <c r="I14" s="439"/>
      <c r="J14" s="485">
        <v>2.128E-2</v>
      </c>
      <c r="K14" s="29" t="s">
        <v>469</v>
      </c>
    </row>
    <row r="15" spans="1:11" s="29" customFormat="1" ht="20.100000000000001" customHeight="1">
      <c r="A15" s="576" t="s">
        <v>476</v>
      </c>
      <c r="B15" s="565"/>
      <c r="C15" s="571"/>
      <c r="D15" s="571"/>
      <c r="E15" s="571"/>
      <c r="F15" s="620"/>
      <c r="G15" s="622" t="s">
        <v>335</v>
      </c>
      <c r="H15" s="439"/>
      <c r="I15" s="439"/>
      <c r="J15" s="440"/>
      <c r="K15" s="29" t="s">
        <v>470</v>
      </c>
    </row>
    <row r="16" spans="1:11" s="29" customFormat="1" ht="20.100000000000001" customHeight="1">
      <c r="A16" s="576" t="s">
        <v>172</v>
      </c>
      <c r="B16" s="565"/>
      <c r="C16" s="571"/>
      <c r="D16" s="571"/>
      <c r="E16" s="572"/>
      <c r="F16" s="623"/>
      <c r="G16" s="624" t="s">
        <v>340</v>
      </c>
      <c r="H16" s="441"/>
      <c r="I16" s="441"/>
      <c r="J16" s="442"/>
    </row>
    <row r="17" spans="1:10" s="29" customFormat="1" ht="20.100000000000001" customHeight="1">
      <c r="A17" s="576" t="s">
        <v>427</v>
      </c>
      <c r="B17" s="565"/>
      <c r="C17" s="571"/>
      <c r="D17" s="571"/>
      <c r="E17" s="571"/>
      <c r="F17" s="623"/>
      <c r="G17" s="619"/>
      <c r="H17" s="406"/>
      <c r="I17" s="466"/>
      <c r="J17"/>
    </row>
    <row r="18" spans="1:10" s="29" customFormat="1" ht="20.100000000000001" customHeight="1">
      <c r="A18" s="576" t="s">
        <v>428</v>
      </c>
      <c r="B18" s="565"/>
      <c r="C18" s="571"/>
      <c r="D18" s="571"/>
      <c r="E18" s="571"/>
      <c r="F18" s="623"/>
      <c r="G18" s="619"/>
      <c r="H18" s="406"/>
      <c r="I18" s="466"/>
      <c r="J18"/>
    </row>
    <row r="19" spans="1:10" s="29" customFormat="1" ht="20.100000000000001" customHeight="1">
      <c r="A19" s="576" t="s">
        <v>430</v>
      </c>
      <c r="B19" s="565"/>
      <c r="C19" s="571"/>
      <c r="D19" s="571"/>
      <c r="E19" s="572"/>
      <c r="F19" s="623"/>
      <c r="G19" s="619"/>
      <c r="H19" s="406"/>
      <c r="I19" s="466"/>
      <c r="J19"/>
    </row>
    <row r="20" spans="1:10" s="29" customFormat="1" ht="20.100000000000001" customHeight="1">
      <c r="A20" s="576" t="s">
        <v>72</v>
      </c>
      <c r="B20" s="565"/>
      <c r="C20" s="571"/>
      <c r="D20" s="571"/>
      <c r="E20" s="572"/>
      <c r="F20" s="620"/>
      <c r="G20" s="620"/>
      <c r="H20" s="158"/>
      <c r="I20" s="158"/>
      <c r="J20" s="158"/>
    </row>
    <row r="21" spans="1:10" s="29" customFormat="1" ht="20.100000000000001" customHeight="1">
      <c r="A21" s="576" t="s">
        <v>73</v>
      </c>
      <c r="B21" s="565"/>
      <c r="C21" s="571"/>
      <c r="D21" s="571"/>
      <c r="E21" s="572"/>
      <c r="F21" s="620"/>
      <c r="G21" s="620"/>
      <c r="H21" s="158"/>
      <c r="I21" s="158"/>
      <c r="J21" s="158"/>
    </row>
    <row r="22" spans="1:10" s="29" customFormat="1" ht="20.100000000000001" customHeight="1">
      <c r="A22" s="577" t="s">
        <v>429</v>
      </c>
      <c r="B22" s="565"/>
      <c r="C22" s="571"/>
      <c r="D22" s="571"/>
      <c r="E22" s="572"/>
      <c r="F22" s="620"/>
      <c r="G22" s="620"/>
      <c r="H22" s="158"/>
      <c r="I22" s="158"/>
      <c r="J22" s="158"/>
    </row>
    <row r="23" spans="1:10" s="29" customFormat="1" ht="20.100000000000001" customHeight="1">
      <c r="A23" s="573" t="s">
        <v>70</v>
      </c>
      <c r="B23" s="574"/>
      <c r="C23" s="571"/>
      <c r="D23" s="571"/>
      <c r="E23" s="572"/>
      <c r="F23" s="620"/>
      <c r="G23" s="620"/>
      <c r="H23" s="158"/>
      <c r="I23" s="158"/>
      <c r="J23" s="158"/>
    </row>
    <row r="24" spans="1:10" s="29" customFormat="1" ht="20.100000000000001" customHeight="1">
      <c r="A24" s="325" t="s">
        <v>19</v>
      </c>
      <c r="B24" s="326"/>
      <c r="C24" s="124">
        <f>SUM(C14:C23)</f>
        <v>0</v>
      </c>
      <c r="D24" s="124">
        <f>SUM(D16:D23)</f>
        <v>0</v>
      </c>
      <c r="E24" s="124">
        <f>SUM(E16:E23)</f>
        <v>0</v>
      </c>
      <c r="F24" s="620"/>
      <c r="G24" s="620"/>
      <c r="H24" s="158"/>
      <c r="I24" s="158"/>
      <c r="J24" s="158"/>
    </row>
    <row r="25" spans="1:10" s="29" customFormat="1" ht="20.100000000000001" customHeight="1">
      <c r="A25" s="327" t="s">
        <v>289</v>
      </c>
      <c r="B25" s="328"/>
      <c r="C25" s="329"/>
      <c r="D25" s="329"/>
      <c r="E25" s="329"/>
      <c r="F25" s="620"/>
      <c r="G25" s="620"/>
      <c r="H25" s="158"/>
      <c r="I25" s="158"/>
      <c r="J25" s="158"/>
    </row>
    <row r="26" spans="1:10" s="29" customFormat="1" ht="20.100000000000001" customHeight="1">
      <c r="A26" s="576" t="s">
        <v>431</v>
      </c>
      <c r="B26" s="565"/>
      <c r="C26" s="571"/>
      <c r="D26" s="571"/>
      <c r="E26" s="572"/>
      <c r="F26" s="620"/>
      <c r="G26" s="620"/>
      <c r="H26" s="158"/>
      <c r="I26" s="158"/>
      <c r="J26" s="158"/>
    </row>
    <row r="27" spans="1:10" s="29" customFormat="1" ht="20.100000000000001" customHeight="1">
      <c r="A27" s="576" t="s">
        <v>193</v>
      </c>
      <c r="B27" s="565"/>
      <c r="C27" s="571"/>
      <c r="D27" s="571"/>
      <c r="E27" s="572"/>
      <c r="F27" s="620"/>
      <c r="G27" s="620"/>
      <c r="H27" s="158"/>
      <c r="I27" s="158"/>
      <c r="J27" s="158"/>
    </row>
    <row r="28" spans="1:10" s="29" customFormat="1" ht="20.100000000000001" customHeight="1">
      <c r="A28" s="576" t="s">
        <v>74</v>
      </c>
      <c r="B28" s="565"/>
      <c r="C28" s="571"/>
      <c r="D28" s="571"/>
      <c r="E28" s="572"/>
      <c r="F28" s="620"/>
      <c r="G28" s="620"/>
      <c r="H28" s="158"/>
      <c r="I28" s="158"/>
      <c r="J28" s="158"/>
    </row>
    <row r="29" spans="1:10" s="29" customFormat="1" ht="20.100000000000001" customHeight="1">
      <c r="A29" s="576" t="s">
        <v>432</v>
      </c>
      <c r="B29" s="565"/>
      <c r="C29" s="571"/>
      <c r="D29" s="571"/>
      <c r="E29" s="572"/>
      <c r="F29" s="620"/>
      <c r="G29" s="620"/>
      <c r="H29" s="158"/>
      <c r="I29" s="158"/>
      <c r="J29" s="158"/>
    </row>
    <row r="30" spans="1:10" s="29" customFormat="1" ht="20.100000000000001" customHeight="1">
      <c r="A30" s="576" t="s">
        <v>75</v>
      </c>
      <c r="B30" s="565"/>
      <c r="C30" s="571"/>
      <c r="D30" s="571"/>
      <c r="E30" s="572"/>
      <c r="F30" s="620"/>
      <c r="G30" s="620"/>
      <c r="H30" s="158"/>
      <c r="I30" s="158"/>
      <c r="J30" s="158"/>
    </row>
    <row r="31" spans="1:10" s="29" customFormat="1" ht="20.100000000000001" customHeight="1">
      <c r="A31" s="576" t="s">
        <v>76</v>
      </c>
      <c r="B31" s="565"/>
      <c r="C31" s="571"/>
      <c r="D31" s="571"/>
      <c r="E31" s="572"/>
      <c r="F31" s="620"/>
      <c r="G31" s="620"/>
      <c r="H31" s="158"/>
      <c r="I31" s="158"/>
      <c r="J31" s="158"/>
    </row>
    <row r="32" spans="1:10" s="29" customFormat="1" ht="20.100000000000001" customHeight="1">
      <c r="A32" s="576" t="s">
        <v>77</v>
      </c>
      <c r="B32" s="565"/>
      <c r="C32" s="571"/>
      <c r="D32" s="571"/>
      <c r="E32" s="572"/>
      <c r="F32" s="620"/>
      <c r="G32" s="620"/>
      <c r="H32" s="158"/>
      <c r="I32" s="158"/>
      <c r="J32" s="158"/>
    </row>
    <row r="33" spans="1:10" s="29" customFormat="1" ht="20.100000000000001" customHeight="1">
      <c r="A33" s="576" t="s">
        <v>78</v>
      </c>
      <c r="B33" s="565"/>
      <c r="C33" s="571"/>
      <c r="D33" s="571"/>
      <c r="E33" s="571"/>
      <c r="F33" s="620"/>
      <c r="G33" s="620"/>
      <c r="H33" s="158"/>
      <c r="I33" s="158"/>
      <c r="J33" s="158"/>
    </row>
    <row r="34" spans="1:10" s="29" customFormat="1" ht="20.100000000000001" customHeight="1">
      <c r="A34" s="576" t="s">
        <v>79</v>
      </c>
      <c r="B34" s="565"/>
      <c r="C34" s="571"/>
      <c r="D34" s="571"/>
      <c r="E34" s="572"/>
      <c r="F34" s="620"/>
      <c r="G34" s="620" t="s">
        <v>502</v>
      </c>
      <c r="H34" s="158"/>
      <c r="I34" s="158"/>
      <c r="J34" s="158"/>
    </row>
    <row r="35" spans="1:10" s="29" customFormat="1" ht="20.100000000000001" customHeight="1">
      <c r="A35" s="576" t="s">
        <v>80</v>
      </c>
      <c r="B35" s="565"/>
      <c r="C35" s="571"/>
      <c r="D35" s="571"/>
      <c r="E35" s="572"/>
      <c r="F35" s="620"/>
      <c r="G35" s="620"/>
      <c r="H35" s="158"/>
      <c r="I35" s="158"/>
      <c r="J35" s="158"/>
    </row>
    <row r="36" spans="1:10" s="29" customFormat="1" ht="20.100000000000001" customHeight="1">
      <c r="A36" s="576" t="s">
        <v>173</v>
      </c>
      <c r="B36" s="565"/>
      <c r="C36" s="571"/>
      <c r="D36" s="571"/>
      <c r="E36" s="572"/>
      <c r="F36" s="620"/>
      <c r="G36" s="620"/>
      <c r="H36" s="158"/>
      <c r="I36" s="158"/>
      <c r="J36" s="158"/>
    </row>
    <row r="37" spans="1:10" s="29" customFormat="1" ht="20.100000000000001" customHeight="1">
      <c r="A37" s="576" t="s">
        <v>81</v>
      </c>
      <c r="B37" s="565"/>
      <c r="C37" s="571"/>
      <c r="D37" s="571"/>
      <c r="E37" s="572"/>
      <c r="F37" s="620"/>
      <c r="G37" s="620"/>
      <c r="H37" s="158"/>
      <c r="I37" s="158"/>
      <c r="J37" s="158"/>
    </row>
    <row r="38" spans="1:10" s="29" customFormat="1" ht="20.100000000000001" customHeight="1">
      <c r="A38" s="573" t="s">
        <v>71</v>
      </c>
      <c r="B38" s="565"/>
      <c r="C38" s="571"/>
      <c r="D38" s="571"/>
      <c r="E38" s="572"/>
      <c r="F38" s="620"/>
      <c r="G38" s="620"/>
      <c r="H38" s="158"/>
      <c r="I38" s="158"/>
      <c r="J38" s="158"/>
    </row>
    <row r="39" spans="1:10" s="29" customFormat="1" ht="20.100000000000001" customHeight="1">
      <c r="A39" s="325" t="s">
        <v>19</v>
      </c>
      <c r="B39" s="326"/>
      <c r="C39" s="124">
        <f>SUM(C27:C38)</f>
        <v>0</v>
      </c>
      <c r="D39" s="124">
        <f>SUM(D27:D38)</f>
        <v>0</v>
      </c>
      <c r="E39" s="124">
        <f>SUM(E27:E38)</f>
        <v>0</v>
      </c>
      <c r="F39" s="620"/>
      <c r="G39" s="620"/>
      <c r="H39" s="158"/>
      <c r="I39" s="158"/>
      <c r="J39" s="158"/>
    </row>
    <row r="40" spans="1:10" s="29" customFormat="1" ht="20.100000000000001" customHeight="1">
      <c r="A40" s="483"/>
      <c r="B40" s="484"/>
      <c r="C40" s="488"/>
      <c r="D40" s="488"/>
      <c r="E40" s="489"/>
      <c r="F40" s="620"/>
      <c r="G40" s="620"/>
      <c r="H40" s="158"/>
      <c r="I40" s="158"/>
      <c r="J40" s="158"/>
    </row>
    <row r="41" spans="1:10" s="29" customFormat="1" ht="20.100000000000001" customHeight="1">
      <c r="A41" s="818" t="s">
        <v>455</v>
      </c>
      <c r="B41" s="819"/>
      <c r="C41" s="819"/>
      <c r="D41" s="819"/>
      <c r="E41" s="820"/>
      <c r="F41" s="620"/>
      <c r="G41" s="620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20"/>
      <c r="G42" s="620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5"/>
      <c r="G43" s="625"/>
      <c r="H43" s="159"/>
      <c r="I43" s="159"/>
      <c r="J43" s="159"/>
    </row>
    <row r="44" spans="1:10" s="29" customFormat="1" ht="20.100000000000001" customHeight="1">
      <c r="A44" s="327" t="s">
        <v>290</v>
      </c>
      <c r="B44" s="328"/>
      <c r="C44" s="329"/>
      <c r="D44" s="329"/>
      <c r="E44" s="329"/>
      <c r="F44" s="620"/>
      <c r="G44" s="620"/>
      <c r="H44" s="158"/>
      <c r="I44" s="158"/>
      <c r="J44" s="158"/>
    </row>
    <row r="45" spans="1:10" s="29" customFormat="1" ht="20.100000000000001" customHeight="1">
      <c r="A45" s="84" t="s">
        <v>504</v>
      </c>
      <c r="B45" s="565"/>
      <c r="C45" s="575"/>
      <c r="D45" s="571"/>
      <c r="E45" s="572"/>
      <c r="F45" s="620"/>
      <c r="G45" s="619"/>
      <c r="H45" s="465"/>
      <c r="I45" s="158"/>
      <c r="J45" s="158"/>
    </row>
    <row r="46" spans="1:10" s="29" customFormat="1" ht="20.100000000000001" customHeight="1">
      <c r="A46" s="84" t="s">
        <v>82</v>
      </c>
      <c r="B46" s="565"/>
      <c r="C46" s="571"/>
      <c r="D46" s="571"/>
      <c r="E46" s="572"/>
      <c r="F46" s="620"/>
      <c r="G46" s="620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20"/>
      <c r="G47" s="620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20"/>
      <c r="G48" s="620"/>
      <c r="H48" s="158"/>
      <c r="I48" s="158"/>
      <c r="J48" s="158"/>
    </row>
    <row r="49" spans="1:10" s="29" customFormat="1" ht="20.100000000000001" customHeight="1">
      <c r="A49" s="573" t="s">
        <v>70</v>
      </c>
      <c r="B49" s="229" t="s">
        <v>0</v>
      </c>
      <c r="C49" s="230" t="s">
        <v>0</v>
      </c>
      <c r="D49" s="224"/>
      <c r="E49" s="225"/>
      <c r="F49" s="620"/>
      <c r="G49" s="620"/>
      <c r="H49" s="158"/>
      <c r="I49" s="158"/>
      <c r="J49" s="158"/>
    </row>
    <row r="50" spans="1:10" s="29" customFormat="1" ht="20.100000000000001" customHeight="1">
      <c r="A50" s="325" t="s">
        <v>19</v>
      </c>
      <c r="B50" s="326"/>
      <c r="C50" s="124">
        <f>SUM(C45:C49)</f>
        <v>0</v>
      </c>
      <c r="D50" s="124">
        <f>SUM(D45:D49)</f>
        <v>0</v>
      </c>
      <c r="E50" s="124">
        <f>SUM(E45:E49)</f>
        <v>0</v>
      </c>
      <c r="F50" s="620"/>
      <c r="G50" s="620"/>
      <c r="H50" s="158"/>
      <c r="I50" s="158"/>
      <c r="J50" s="158"/>
    </row>
    <row r="51" spans="1:10" s="29" customFormat="1" ht="20.100000000000001" customHeight="1">
      <c r="A51" s="327" t="s">
        <v>291</v>
      </c>
      <c r="B51" s="328"/>
      <c r="C51" s="329"/>
      <c r="D51" s="329"/>
      <c r="E51" s="329"/>
      <c r="F51" s="620"/>
      <c r="G51" s="620"/>
      <c r="H51" s="158"/>
      <c r="I51" s="158"/>
      <c r="J51" s="158"/>
    </row>
    <row r="52" spans="1:10" s="29" customFormat="1" ht="20.100000000000001" customHeight="1">
      <c r="A52" s="84" t="s">
        <v>229</v>
      </c>
      <c r="B52" s="565"/>
      <c r="C52" s="571"/>
      <c r="D52" s="571"/>
      <c r="E52" s="572"/>
      <c r="F52" s="618"/>
      <c r="G52" s="626" t="s">
        <v>305</v>
      </c>
      <c r="H52" s="353"/>
      <c r="I52" s="353"/>
      <c r="J52" s="158"/>
    </row>
    <row r="53" spans="1:10" s="29" customFormat="1" ht="20.100000000000001" customHeight="1">
      <c r="A53" s="84" t="s">
        <v>230</v>
      </c>
      <c r="B53" s="565"/>
      <c r="C53" s="571"/>
      <c r="D53" s="571"/>
      <c r="E53" s="571"/>
      <c r="F53" s="618"/>
      <c r="G53" s="627" t="s">
        <v>308</v>
      </c>
      <c r="H53" s="158"/>
      <c r="I53" s="158"/>
      <c r="J53" s="158"/>
    </row>
    <row r="54" spans="1:10" s="29" customFormat="1" ht="20.100000000000001" customHeight="1">
      <c r="A54" s="222" t="s">
        <v>231</v>
      </c>
      <c r="B54" s="223"/>
      <c r="C54" s="362">
        <f>'3,10 sal'!E16</f>
        <v>0</v>
      </c>
      <c r="D54" s="362">
        <f>'3,10 sal'!E30</f>
        <v>0</v>
      </c>
      <c r="E54" s="370">
        <f>'3,10 sal'!E44</f>
        <v>0</v>
      </c>
      <c r="F54" s="620"/>
      <c r="G54" s="628" t="s">
        <v>309</v>
      </c>
      <c r="H54" s="159"/>
      <c r="I54" s="159"/>
      <c r="J54" s="158"/>
    </row>
    <row r="55" spans="1:10" s="29" customFormat="1" ht="20.100000000000001" customHeight="1" thickBot="1">
      <c r="A55" s="325" t="s">
        <v>19</v>
      </c>
      <c r="B55" s="326"/>
      <c r="C55" s="124"/>
      <c r="D55" s="124">
        <f>SUM(D52:D54)</f>
        <v>0</v>
      </c>
      <c r="E55" s="124">
        <f>SUM(E52:E54)</f>
        <v>0</v>
      </c>
      <c r="F55" s="620"/>
      <c r="G55" s="625" t="s">
        <v>49</v>
      </c>
      <c r="H55" s="159" t="s">
        <v>306</v>
      </c>
      <c r="I55" s="159" t="s">
        <v>307</v>
      </c>
      <c r="J55" s="158"/>
    </row>
    <row r="56" spans="1:10" s="29" customFormat="1" ht="20.100000000000001" customHeight="1" thickBot="1">
      <c r="A56" s="327" t="s">
        <v>292</v>
      </c>
      <c r="B56" s="328"/>
      <c r="C56" s="329"/>
      <c r="D56" s="329"/>
      <c r="E56" s="329"/>
      <c r="F56" s="620"/>
      <c r="G56" s="629"/>
      <c r="H56" s="354"/>
      <c r="I56" s="354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20"/>
      <c r="G57" s="627" t="s">
        <v>310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7">
        <v>0.45</v>
      </c>
      <c r="C58" s="571"/>
      <c r="D58" s="575"/>
      <c r="E58" s="575"/>
      <c r="F58" s="620"/>
      <c r="G58" s="630"/>
      <c r="H58" s="355"/>
      <c r="I58" s="355"/>
      <c r="J58" s="158"/>
    </row>
    <row r="59" spans="1:10" s="29" customFormat="1" ht="20.100000000000001" customHeight="1">
      <c r="A59" s="520" t="s">
        <v>336</v>
      </c>
      <c r="B59" s="565"/>
      <c r="C59" s="571"/>
      <c r="D59" s="571"/>
      <c r="E59" s="571"/>
      <c r="F59" s="620"/>
      <c r="G59" s="587"/>
      <c r="H59"/>
      <c r="I59"/>
      <c r="J59" s="158"/>
    </row>
    <row r="60" spans="1:10" s="29" customFormat="1" ht="20.100000000000001" customHeight="1">
      <c r="A60" s="131" t="s">
        <v>337</v>
      </c>
      <c r="B60" s="578"/>
      <c r="C60" s="579"/>
      <c r="D60" s="571"/>
      <c r="E60" s="571"/>
      <c r="F60" s="620"/>
      <c r="G60" s="631" t="s">
        <v>395</v>
      </c>
      <c r="H60" s="480"/>
      <c r="I60"/>
      <c r="J60" s="158"/>
    </row>
    <row r="61" spans="1:10" s="29" customFormat="1" ht="20.100000000000001" customHeight="1">
      <c r="A61" s="325" t="s">
        <v>19</v>
      </c>
      <c r="B61" s="326"/>
      <c r="C61" s="124">
        <f>SUM(C57:C60)</f>
        <v>0</v>
      </c>
      <c r="D61" s="124">
        <f>SUM(D57:D60)</f>
        <v>0</v>
      </c>
      <c r="E61" s="124">
        <f>SUM(E57:E60)</f>
        <v>0</v>
      </c>
      <c r="F61" s="620"/>
      <c r="G61" s="587"/>
      <c r="H61"/>
      <c r="I61"/>
      <c r="J61" s="158"/>
    </row>
    <row r="62" spans="1:10" s="29" customFormat="1" ht="20.100000000000001" customHeight="1">
      <c r="A62" s="327" t="s">
        <v>293</v>
      </c>
      <c r="B62" s="328"/>
      <c r="C62" s="329"/>
      <c r="D62" s="329"/>
      <c r="E62" s="329"/>
      <c r="F62" s="620"/>
      <c r="G62" s="587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1">
        <f>'3,12 amort'!F21</f>
        <v>0</v>
      </c>
      <c r="F63" s="620"/>
      <c r="G63" s="620"/>
      <c r="H63" s="158"/>
      <c r="I63" s="158"/>
      <c r="J63" s="158"/>
    </row>
    <row r="64" spans="1:10" s="29" customFormat="1" ht="20.100000000000001" customHeight="1">
      <c r="A64" s="580" t="s">
        <v>397</v>
      </c>
      <c r="B64" s="578"/>
      <c r="C64" s="579" t="s">
        <v>0</v>
      </c>
      <c r="D64" s="579"/>
      <c r="E64" s="581"/>
      <c r="F64" s="620"/>
      <c r="G64" s="620"/>
      <c r="H64" s="158"/>
      <c r="I64" s="158"/>
      <c r="J64" s="158"/>
    </row>
    <row r="65" spans="1:10" s="29" customFormat="1" ht="20.100000000000001" customHeight="1">
      <c r="A65" s="325" t="s">
        <v>19</v>
      </c>
      <c r="B65" s="326"/>
      <c r="C65" s="124">
        <f>SUM(C63:C64)</f>
        <v>0</v>
      </c>
      <c r="D65" s="124">
        <f>SUM(D63:D64)</f>
        <v>0</v>
      </c>
      <c r="E65" s="124">
        <f>SUM(E63:E64)</f>
        <v>0</v>
      </c>
      <c r="F65" s="620"/>
      <c r="G65" s="620"/>
      <c r="H65" s="158"/>
      <c r="I65" s="158"/>
      <c r="J65" s="158"/>
    </row>
    <row r="66" spans="1:10" ht="20.100000000000001" customHeight="1">
      <c r="A66" s="327" t="s">
        <v>294</v>
      </c>
      <c r="B66" s="328"/>
      <c r="C66" s="329"/>
      <c r="D66" s="329"/>
      <c r="E66" s="329"/>
      <c r="F66" s="618"/>
      <c r="G66" s="618"/>
    </row>
    <row r="67" spans="1:10" ht="20.100000000000001" customHeight="1">
      <c r="A67" s="520" t="s">
        <v>85</v>
      </c>
      <c r="B67" s="565"/>
      <c r="C67" s="571"/>
      <c r="D67" s="571"/>
      <c r="E67" s="572"/>
      <c r="F67" s="618"/>
      <c r="G67" s="618"/>
    </row>
    <row r="68" spans="1:10" ht="20.100000000000001" customHeight="1">
      <c r="A68" s="520" t="s">
        <v>86</v>
      </c>
      <c r="B68" s="565"/>
      <c r="C68" s="571"/>
      <c r="D68" s="571"/>
      <c r="E68" s="571"/>
      <c r="F68" s="618"/>
      <c r="G68" s="618"/>
    </row>
    <row r="69" spans="1:10" ht="20.100000000000001" customHeight="1">
      <c r="A69" s="573" t="s">
        <v>71</v>
      </c>
      <c r="B69" s="574"/>
      <c r="C69" s="582"/>
      <c r="D69" s="582"/>
      <c r="E69" s="583"/>
      <c r="F69" s="618"/>
      <c r="G69" s="618"/>
    </row>
    <row r="70" spans="1:10" ht="20.100000000000001" customHeight="1">
      <c r="A70" s="325" t="s">
        <v>19</v>
      </c>
      <c r="B70" s="326"/>
      <c r="C70" s="124">
        <f>SUM(C67:C69)</f>
        <v>0</v>
      </c>
      <c r="D70" s="124">
        <f>SUM(D67:D69)</f>
        <v>0</v>
      </c>
      <c r="E70" s="124">
        <f>SUM(E67:E69)</f>
        <v>0</v>
      </c>
      <c r="F70" s="618"/>
      <c r="G70" s="618"/>
    </row>
    <row r="71" spans="1:10" ht="20.100000000000001" customHeight="1">
      <c r="A71" s="327" t="s">
        <v>295</v>
      </c>
      <c r="B71" s="328"/>
      <c r="C71" s="329"/>
      <c r="D71" s="329"/>
      <c r="E71" s="329"/>
      <c r="F71" s="618"/>
      <c r="G71" s="618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8"/>
      <c r="G72" s="618"/>
      <c r="J72" s="149"/>
    </row>
    <row r="73" spans="1:10" ht="20.100000000000001" customHeight="1">
      <c r="A73" s="222" t="s">
        <v>323</v>
      </c>
      <c r="B73" s="223"/>
      <c r="C73" s="362">
        <f>'3,131 int emprunts'!K32</f>
        <v>0</v>
      </c>
      <c r="D73" s="362">
        <f>'3,131 int emprunts'!K32</f>
        <v>0</v>
      </c>
      <c r="E73" s="362">
        <f>'3,131 int emprunts'!K32</f>
        <v>0</v>
      </c>
      <c r="F73" s="618"/>
      <c r="G73" s="618"/>
    </row>
    <row r="74" spans="1:10" ht="20.100000000000001" customHeight="1">
      <c r="A74" s="325" t="s">
        <v>19</v>
      </c>
      <c r="B74" s="326"/>
      <c r="C74" s="124">
        <f>SUM(C72:C73)</f>
        <v>0</v>
      </c>
      <c r="D74" s="124">
        <f>SUM(D72:D73)</f>
        <v>0</v>
      </c>
      <c r="E74" s="124">
        <f>SUM(E72:E73)</f>
        <v>0</v>
      </c>
      <c r="F74" s="618"/>
      <c r="G74" s="618"/>
    </row>
    <row r="75" spans="1:10" ht="20.100000000000001" customHeight="1">
      <c r="A75" s="327" t="s">
        <v>296</v>
      </c>
      <c r="B75" s="328"/>
      <c r="C75" s="329"/>
      <c r="D75" s="329"/>
      <c r="E75" s="329"/>
      <c r="F75" s="618"/>
      <c r="G75" s="618"/>
    </row>
    <row r="76" spans="1:10" ht="20.100000000000001" customHeight="1">
      <c r="A76" s="132" t="s">
        <v>396</v>
      </c>
      <c r="B76" s="226"/>
      <c r="C76" s="227"/>
      <c r="D76" s="227"/>
      <c r="E76" s="227"/>
      <c r="F76" s="618"/>
      <c r="G76" s="618"/>
    </row>
    <row r="77" spans="1:10" ht="20.100000000000001" customHeight="1" thickBot="1">
      <c r="A77" s="333" t="s">
        <v>19</v>
      </c>
      <c r="B77" s="334"/>
      <c r="C77" s="231">
        <f>SUM(C76)</f>
        <v>0</v>
      </c>
      <c r="D77" s="124">
        <f>SUM(D76)</f>
        <v>0</v>
      </c>
      <c r="E77" s="124">
        <f>SUM(E76)</f>
        <v>0</v>
      </c>
      <c r="F77" s="618"/>
      <c r="G77" s="618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8"/>
      <c r="G78" s="618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8" t="s">
        <v>311</v>
      </c>
      <c r="B2" s="319"/>
      <c r="C2" s="285"/>
      <c r="D2" s="285"/>
      <c r="E2" s="286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8" t="s">
        <v>319</v>
      </c>
      <c r="B5" s="357"/>
      <c r="C5" s="315" t="s">
        <v>312</v>
      </c>
      <c r="D5" s="315" t="s">
        <v>314</v>
      </c>
      <c r="E5" s="315" t="s">
        <v>316</v>
      </c>
    </row>
    <row r="6" spans="1:5" ht="18">
      <c r="A6" s="369" t="s">
        <v>331</v>
      </c>
      <c r="B6" s="357"/>
      <c r="C6" s="361" t="s">
        <v>313</v>
      </c>
      <c r="D6" s="361" t="s">
        <v>315</v>
      </c>
      <c r="E6" s="361" t="s">
        <v>317</v>
      </c>
    </row>
    <row r="7" spans="1:5" ht="16.5">
      <c r="A7" s="313"/>
      <c r="B7" s="314"/>
      <c r="C7" s="266"/>
      <c r="D7" s="266"/>
      <c r="E7" s="101">
        <f>C7*D7</f>
        <v>0</v>
      </c>
    </row>
    <row r="8" spans="1:5" ht="16.5">
      <c r="A8" s="313"/>
      <c r="B8" s="314"/>
      <c r="C8" s="97"/>
      <c r="D8" s="97"/>
      <c r="E8" s="100">
        <f t="shared" ref="E8:E15" si="0">C8*D8</f>
        <v>0</v>
      </c>
    </row>
    <row r="9" spans="1:5" ht="16.5">
      <c r="A9" s="313"/>
      <c r="B9" s="314"/>
      <c r="C9" s="97"/>
      <c r="D9" s="97"/>
      <c r="E9" s="100">
        <f t="shared" si="0"/>
        <v>0</v>
      </c>
    </row>
    <row r="10" spans="1:5" ht="16.5">
      <c r="A10" s="313"/>
      <c r="B10" s="314"/>
      <c r="C10" s="97"/>
      <c r="D10" s="97"/>
      <c r="E10" s="100">
        <f t="shared" si="0"/>
        <v>0</v>
      </c>
    </row>
    <row r="11" spans="1:5" ht="16.5">
      <c r="A11" s="313"/>
      <c r="B11" s="314"/>
      <c r="C11" s="97"/>
      <c r="D11" s="97"/>
      <c r="E11" s="100">
        <f t="shared" si="0"/>
        <v>0</v>
      </c>
    </row>
    <row r="12" spans="1:5" ht="16.5">
      <c r="A12" s="313"/>
      <c r="B12" s="314"/>
      <c r="C12" s="97"/>
      <c r="D12" s="97"/>
      <c r="E12" s="100">
        <f t="shared" si="0"/>
        <v>0</v>
      </c>
    </row>
    <row r="13" spans="1:5" ht="16.5">
      <c r="A13" s="344" t="s">
        <v>0</v>
      </c>
      <c r="B13" s="314"/>
      <c r="C13" s="97"/>
      <c r="D13" s="97"/>
      <c r="E13" s="100">
        <f t="shared" si="0"/>
        <v>0</v>
      </c>
    </row>
    <row r="14" spans="1:5" ht="16.5">
      <c r="A14" s="344" t="s">
        <v>0</v>
      </c>
      <c r="B14" s="314"/>
      <c r="C14" s="97"/>
      <c r="D14" s="97"/>
      <c r="E14" s="100">
        <f t="shared" si="0"/>
        <v>0</v>
      </c>
    </row>
    <row r="15" spans="1:5" ht="16.5">
      <c r="A15" s="313" t="s">
        <v>0</v>
      </c>
      <c r="B15" s="314"/>
      <c r="C15" s="97"/>
      <c r="D15" s="97"/>
      <c r="E15" s="100">
        <f t="shared" si="0"/>
        <v>0</v>
      </c>
    </row>
    <row r="16" spans="1:5" ht="19.5">
      <c r="A16" s="360" t="s">
        <v>318</v>
      </c>
      <c r="B16" s="317"/>
      <c r="C16" s="359"/>
      <c r="D16" s="359"/>
      <c r="E16" s="310">
        <f>SUM(E7:E15)</f>
        <v>0</v>
      </c>
    </row>
    <row r="19" spans="1:5" ht="18">
      <c r="A19" s="358" t="s">
        <v>319</v>
      </c>
      <c r="B19" s="357"/>
      <c r="C19" s="315" t="s">
        <v>312</v>
      </c>
      <c r="D19" s="315" t="s">
        <v>314</v>
      </c>
      <c r="E19" s="315" t="s">
        <v>316</v>
      </c>
    </row>
    <row r="20" spans="1:5" ht="18">
      <c r="A20" s="369" t="s">
        <v>332</v>
      </c>
      <c r="B20" s="357"/>
      <c r="C20" s="361" t="s">
        <v>313</v>
      </c>
      <c r="D20" s="361" t="s">
        <v>315</v>
      </c>
      <c r="E20" s="361" t="s">
        <v>317</v>
      </c>
    </row>
    <row r="21" spans="1:5" ht="16.5">
      <c r="A21" s="313" t="s">
        <v>0</v>
      </c>
      <c r="B21" s="314"/>
      <c r="C21" s="266"/>
      <c r="D21" s="266"/>
      <c r="E21" s="101">
        <f>C21*D21</f>
        <v>0</v>
      </c>
    </row>
    <row r="22" spans="1:5" ht="16.5">
      <c r="A22" s="313"/>
      <c r="B22" s="314"/>
      <c r="C22" s="97"/>
      <c r="D22" s="97"/>
      <c r="E22" s="100">
        <f t="shared" ref="E22:E29" si="1">C22*D22</f>
        <v>0</v>
      </c>
    </row>
    <row r="23" spans="1:5" ht="16.5">
      <c r="A23" s="313"/>
      <c r="B23" s="314"/>
      <c r="C23" s="97"/>
      <c r="D23" s="97"/>
      <c r="E23" s="100">
        <f t="shared" si="1"/>
        <v>0</v>
      </c>
    </row>
    <row r="24" spans="1:5" ht="16.5">
      <c r="A24" s="313"/>
      <c r="B24" s="314"/>
      <c r="C24" s="97"/>
      <c r="D24" s="97"/>
      <c r="E24" s="100">
        <f t="shared" si="1"/>
        <v>0</v>
      </c>
    </row>
    <row r="25" spans="1:5" ht="16.5">
      <c r="A25" s="313"/>
      <c r="B25" s="314"/>
      <c r="C25" s="97"/>
      <c r="D25" s="97"/>
      <c r="E25" s="100">
        <f t="shared" si="1"/>
        <v>0</v>
      </c>
    </row>
    <row r="26" spans="1:5" ht="16.5">
      <c r="A26" s="313"/>
      <c r="B26" s="314"/>
      <c r="C26" s="97"/>
      <c r="D26" s="97"/>
      <c r="E26" s="100">
        <f t="shared" si="1"/>
        <v>0</v>
      </c>
    </row>
    <row r="27" spans="1:5" ht="16.5">
      <c r="A27" s="344" t="s">
        <v>0</v>
      </c>
      <c r="B27" s="314"/>
      <c r="C27" s="97"/>
      <c r="D27" s="97"/>
      <c r="E27" s="100">
        <f t="shared" si="1"/>
        <v>0</v>
      </c>
    </row>
    <row r="28" spans="1:5" ht="16.5">
      <c r="A28" s="344" t="s">
        <v>0</v>
      </c>
      <c r="B28" s="314"/>
      <c r="C28" s="97"/>
      <c r="D28" s="97"/>
      <c r="E28" s="100">
        <f t="shared" si="1"/>
        <v>0</v>
      </c>
    </row>
    <row r="29" spans="1:5" ht="16.5">
      <c r="A29" s="313" t="s">
        <v>0</v>
      </c>
      <c r="B29" s="314"/>
      <c r="C29" s="97"/>
      <c r="D29" s="97"/>
      <c r="E29" s="100">
        <f t="shared" si="1"/>
        <v>0</v>
      </c>
    </row>
    <row r="30" spans="1:5" ht="19.5">
      <c r="A30" s="360" t="s">
        <v>318</v>
      </c>
      <c r="B30" s="317"/>
      <c r="C30" s="359"/>
      <c r="D30" s="359"/>
      <c r="E30" s="310">
        <f>SUM(E21:E29)</f>
        <v>0</v>
      </c>
    </row>
    <row r="33" spans="1:5" ht="18">
      <c r="A33" s="358" t="s">
        <v>319</v>
      </c>
      <c r="B33" s="357"/>
      <c r="C33" s="315" t="s">
        <v>312</v>
      </c>
      <c r="D33" s="315" t="s">
        <v>314</v>
      </c>
      <c r="E33" s="315" t="s">
        <v>316</v>
      </c>
    </row>
    <row r="34" spans="1:5" ht="18">
      <c r="A34" s="369" t="s">
        <v>333</v>
      </c>
      <c r="B34" s="357"/>
      <c r="C34" s="361" t="s">
        <v>313</v>
      </c>
      <c r="D34" s="361" t="s">
        <v>315</v>
      </c>
      <c r="E34" s="361" t="s">
        <v>317</v>
      </c>
    </row>
    <row r="35" spans="1:5" ht="16.5">
      <c r="A35" s="313" t="s">
        <v>0</v>
      </c>
      <c r="B35" s="314"/>
      <c r="C35" s="266"/>
      <c r="D35" s="266"/>
      <c r="E35" s="101">
        <f>C35*D35</f>
        <v>0</v>
      </c>
    </row>
    <row r="36" spans="1:5" ht="16.5">
      <c r="A36" s="313"/>
      <c r="B36" s="314"/>
      <c r="C36" s="97"/>
      <c r="D36" s="97"/>
      <c r="E36" s="100">
        <f t="shared" ref="E36:E43" si="2">C36*D36</f>
        <v>0</v>
      </c>
    </row>
    <row r="37" spans="1:5" ht="16.5">
      <c r="A37" s="313"/>
      <c r="B37" s="314"/>
      <c r="C37" s="97"/>
      <c r="D37" s="97"/>
      <c r="E37" s="100">
        <f t="shared" si="2"/>
        <v>0</v>
      </c>
    </row>
    <row r="38" spans="1:5" ht="16.5">
      <c r="A38" s="313"/>
      <c r="B38" s="314"/>
      <c r="C38" s="97"/>
      <c r="D38" s="97"/>
      <c r="E38" s="100">
        <f t="shared" si="2"/>
        <v>0</v>
      </c>
    </row>
    <row r="39" spans="1:5" ht="16.5">
      <c r="A39" s="313"/>
      <c r="B39" s="314"/>
      <c r="C39" s="97"/>
      <c r="D39" s="97"/>
      <c r="E39" s="100">
        <f t="shared" si="2"/>
        <v>0</v>
      </c>
    </row>
    <row r="40" spans="1:5" ht="16.5">
      <c r="A40" s="313"/>
      <c r="B40" s="314"/>
      <c r="C40" s="97"/>
      <c r="D40" s="97"/>
      <c r="E40" s="100">
        <f t="shared" si="2"/>
        <v>0</v>
      </c>
    </row>
    <row r="41" spans="1:5" ht="16.5">
      <c r="A41" s="344" t="s">
        <v>0</v>
      </c>
      <c r="B41" s="314"/>
      <c r="C41" s="97"/>
      <c r="D41" s="97"/>
      <c r="E41" s="100">
        <f t="shared" si="2"/>
        <v>0</v>
      </c>
    </row>
    <row r="42" spans="1:5" ht="16.5">
      <c r="A42" s="344" t="s">
        <v>0</v>
      </c>
      <c r="B42" s="314"/>
      <c r="C42" s="97"/>
      <c r="D42" s="97"/>
      <c r="E42" s="100">
        <f t="shared" si="2"/>
        <v>0</v>
      </c>
    </row>
    <row r="43" spans="1:5" ht="16.5">
      <c r="A43" s="313" t="s">
        <v>0</v>
      </c>
      <c r="B43" s="314"/>
      <c r="C43" s="97"/>
      <c r="D43" s="97"/>
      <c r="E43" s="100">
        <f t="shared" si="2"/>
        <v>0</v>
      </c>
    </row>
    <row r="44" spans="1:5" ht="19.5">
      <c r="A44" s="360" t="s">
        <v>318</v>
      </c>
      <c r="B44" s="317"/>
      <c r="C44" s="359"/>
      <c r="D44" s="359"/>
      <c r="E44" s="310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785" t="s">
        <v>88</v>
      </c>
      <c r="B1" s="786"/>
      <c r="C1" s="786"/>
      <c r="D1" s="786"/>
      <c r="E1" s="786"/>
      <c r="F1" s="787"/>
    </row>
    <row r="2" spans="1:6" s="25" customFormat="1" ht="22.5">
      <c r="A2" s="408"/>
      <c r="B2" s="408"/>
      <c r="C2" s="408"/>
      <c r="D2" s="408"/>
      <c r="E2" s="408"/>
      <c r="F2" s="408"/>
    </row>
    <row r="3" spans="1:6" s="25" customFormat="1" ht="22.5">
      <c r="A3" s="408"/>
      <c r="B3" s="408"/>
      <c r="C3" s="408"/>
      <c r="D3" s="408"/>
      <c r="E3" s="408"/>
      <c r="F3" s="408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457</v>
      </c>
      <c r="E5" s="141" t="s">
        <v>458</v>
      </c>
      <c r="F5" s="141" t="s">
        <v>459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346</v>
      </c>
      <c r="B8" s="144">
        <f>'1.1 Détails Investissements'!E5</f>
        <v>0</v>
      </c>
      <c r="C8" s="145">
        <v>3</v>
      </c>
      <c r="D8" s="382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347</v>
      </c>
      <c r="B12" s="144">
        <f>'1.1 Détails Investissements'!E16</f>
        <v>0</v>
      </c>
      <c r="C12" s="145">
        <v>10</v>
      </c>
      <c r="D12" s="383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348</v>
      </c>
      <c r="B14" s="144">
        <f>'1.1 Détails Investissements'!E30</f>
        <v>0</v>
      </c>
      <c r="C14" s="145">
        <v>10</v>
      </c>
      <c r="D14" s="383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349</v>
      </c>
      <c r="B16" s="144">
        <f>'1.1 Détails Investissements'!E40</f>
        <v>0</v>
      </c>
      <c r="C16" s="145">
        <v>5</v>
      </c>
      <c r="D16" s="383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350</v>
      </c>
      <c r="B18" s="144">
        <f>'1.1 Détails Investissements'!E44</f>
        <v>0</v>
      </c>
      <c r="C18" s="145">
        <v>5</v>
      </c>
      <c r="D18" s="383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351</v>
      </c>
      <c r="B20" s="144">
        <f>'1.1 Détails Investissements'!E53</f>
        <v>0</v>
      </c>
      <c r="C20" s="145">
        <v>10</v>
      </c>
      <c r="D20" s="383"/>
      <c r="E20" s="146">
        <f t="shared" si="0"/>
        <v>0</v>
      </c>
      <c r="F20" s="146">
        <f t="shared" si="1"/>
        <v>0</v>
      </c>
    </row>
    <row r="21" spans="1:6" s="25" customFormat="1" ht="22.5">
      <c r="A21" s="821" t="s">
        <v>456</v>
      </c>
      <c r="B21" s="822"/>
      <c r="C21" s="823"/>
      <c r="D21" s="381">
        <f>SUM(D6:D20)</f>
        <v>0</v>
      </c>
      <c r="E21" s="381">
        <f>SUM(E6:E20)</f>
        <v>0</v>
      </c>
      <c r="F21" s="381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27" t="s">
        <v>273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24" t="str">
        <f>'1.0 Plan de financement'!H8</f>
        <v xml:space="preserve">              Prêt d'Honneur</v>
      </c>
      <c r="B3" s="825"/>
      <c r="C3" s="825"/>
      <c r="D3" s="825"/>
      <c r="E3" s="825"/>
      <c r="F3" s="826"/>
      <c r="H3" s="824" t="str">
        <f>'1.0 Plan de financement'!H15</f>
        <v xml:space="preserve">              Avance Remboursable Etat NACRE</v>
      </c>
      <c r="I3" s="825"/>
      <c r="J3" s="825"/>
      <c r="K3" s="825"/>
      <c r="L3" s="825"/>
      <c r="M3" s="826"/>
    </row>
    <row r="4" spans="1:13" ht="18">
      <c r="A4" s="633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4" t="s">
        <v>0</v>
      </c>
      <c r="H4" s="633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4" t="s">
        <v>0</v>
      </c>
    </row>
    <row r="5" spans="1:13" ht="18">
      <c r="A5" s="633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4"/>
      <c r="H5" s="633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4"/>
    </row>
    <row r="6" spans="1:13" ht="16.5">
      <c r="A6" s="635">
        <v>5</v>
      </c>
      <c r="B6" s="461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6">
        <f>E6*6.55957</f>
        <v>0</v>
      </c>
      <c r="H6" s="635">
        <v>5</v>
      </c>
      <c r="I6" s="461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6">
        <f>L6*6.55957</f>
        <v>0</v>
      </c>
    </row>
    <row r="7" spans="1:13" ht="16.5">
      <c r="A7" s="637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8" t="s">
        <v>101</v>
      </c>
      <c r="H7" s="637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8" t="s">
        <v>101</v>
      </c>
    </row>
    <row r="8" spans="1:13" ht="16.5">
      <c r="A8" s="639"/>
      <c r="B8" s="153" t="s">
        <v>104</v>
      </c>
      <c r="C8" s="153"/>
      <c r="D8" s="153" t="s">
        <v>105</v>
      </c>
      <c r="E8" s="153" t="s">
        <v>106</v>
      </c>
      <c r="F8" s="640" t="s">
        <v>107</v>
      </c>
      <c r="H8" s="639"/>
      <c r="I8" s="153" t="s">
        <v>104</v>
      </c>
      <c r="J8" s="153"/>
      <c r="K8" s="153" t="s">
        <v>105</v>
      </c>
      <c r="L8" s="153" t="s">
        <v>106</v>
      </c>
      <c r="M8" s="640" t="s">
        <v>107</v>
      </c>
    </row>
    <row r="9" spans="1:13" ht="16.5">
      <c r="A9" s="641">
        <f>1</f>
        <v>1</v>
      </c>
      <c r="B9" s="282">
        <f>C6</f>
        <v>0</v>
      </c>
      <c r="C9" s="282">
        <f>D6</f>
        <v>0</v>
      </c>
      <c r="D9" s="282">
        <f>B9*$B$6</f>
        <v>0</v>
      </c>
      <c r="E9" s="282">
        <f>C9-D9</f>
        <v>0</v>
      </c>
      <c r="F9" s="642">
        <f>B9-E9</f>
        <v>0</v>
      </c>
      <c r="H9" s="641">
        <f>1</f>
        <v>1</v>
      </c>
      <c r="I9" s="282">
        <f>J6</f>
        <v>0</v>
      </c>
      <c r="J9" s="282">
        <f>K6</f>
        <v>0</v>
      </c>
      <c r="K9" s="282">
        <f>I9*$B$6</f>
        <v>0</v>
      </c>
      <c r="L9" s="282">
        <f>J9-K9</f>
        <v>0</v>
      </c>
      <c r="M9" s="642">
        <f>I9-L9</f>
        <v>0</v>
      </c>
    </row>
    <row r="10" spans="1:13" ht="16.5">
      <c r="A10" s="643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4">
        <f t="shared" ref="F10:F15" si="4">IF(A9=" "," ",IF(A9+1&gt;$A$6," ",B10-E10))</f>
        <v>0</v>
      </c>
      <c r="H10" s="643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4">
        <f t="shared" ref="M10:M15" si="9">IF(H9=" "," ",IF(H9+1&gt;$A$6," ",I10-L10))</f>
        <v>0</v>
      </c>
    </row>
    <row r="11" spans="1:13" ht="16.5">
      <c r="A11" s="643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4">
        <f t="shared" si="4"/>
        <v>0</v>
      </c>
      <c r="H11" s="643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4">
        <f t="shared" si="9"/>
        <v>0</v>
      </c>
    </row>
    <row r="12" spans="1:13" ht="16.5">
      <c r="A12" s="643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4">
        <f t="shared" si="4"/>
        <v>0</v>
      </c>
      <c r="H12" s="643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4">
        <f t="shared" si="9"/>
        <v>0</v>
      </c>
    </row>
    <row r="13" spans="1:13" ht="16.5">
      <c r="A13" s="643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4">
        <f t="shared" si="4"/>
        <v>0</v>
      </c>
      <c r="H13" s="643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4">
        <f t="shared" si="9"/>
        <v>0</v>
      </c>
    </row>
    <row r="14" spans="1:13" ht="16.5">
      <c r="A14" s="643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4" t="str">
        <f t="shared" si="4"/>
        <v xml:space="preserve"> </v>
      </c>
      <c r="H14" s="643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4" t="str">
        <f t="shared" si="9"/>
        <v xml:space="preserve"> </v>
      </c>
    </row>
    <row r="15" spans="1:13" ht="17.25" thickBot="1">
      <c r="A15" s="645">
        <v>7</v>
      </c>
      <c r="B15" s="646" t="str">
        <f t="shared" si="0"/>
        <v xml:space="preserve"> </v>
      </c>
      <c r="C15" s="646" t="str">
        <f t="shared" si="1"/>
        <v xml:space="preserve"> </v>
      </c>
      <c r="D15" s="646" t="str">
        <f t="shared" si="2"/>
        <v xml:space="preserve"> </v>
      </c>
      <c r="E15" s="646" t="str">
        <f t="shared" si="3"/>
        <v xml:space="preserve"> </v>
      </c>
      <c r="F15" s="647" t="str">
        <f t="shared" si="4"/>
        <v xml:space="preserve"> </v>
      </c>
      <c r="H15" s="645">
        <v>7</v>
      </c>
      <c r="I15" s="646" t="str">
        <f t="shared" si="5"/>
        <v xml:space="preserve"> </v>
      </c>
      <c r="J15" s="646" t="str">
        <f t="shared" si="6"/>
        <v xml:space="preserve"> </v>
      </c>
      <c r="K15" s="646" t="str">
        <f t="shared" si="7"/>
        <v xml:space="preserve"> </v>
      </c>
      <c r="L15" s="646" t="str">
        <f t="shared" si="8"/>
        <v xml:space="preserve"> </v>
      </c>
      <c r="M15" s="647" t="str">
        <f t="shared" si="9"/>
        <v xml:space="preserve"> </v>
      </c>
    </row>
    <row r="16" spans="1:13" customFormat="1" ht="13.5" thickBot="1"/>
    <row r="17" spans="1:13" customFormat="1" ht="18">
      <c r="A17" s="829" t="str">
        <f>'1.0 Plan de financement'!H13</f>
        <v xml:space="preserve">              Emprunt Bancaire</v>
      </c>
      <c r="B17" s="830"/>
      <c r="C17" s="830"/>
      <c r="D17" s="830"/>
      <c r="E17" s="830"/>
      <c r="F17" s="831"/>
      <c r="H17" s="829" t="str">
        <f>'1.0 Plan de financement'!H14</f>
        <v xml:space="preserve">              Autres Emprunts (PCE….)</v>
      </c>
      <c r="I17" s="830"/>
      <c r="J17" s="830"/>
      <c r="K17" s="830"/>
      <c r="L17" s="830"/>
      <c r="M17" s="831"/>
    </row>
    <row r="18" spans="1:13" customFormat="1" ht="18">
      <c r="A18" s="633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4" t="s">
        <v>0</v>
      </c>
      <c r="H18" s="633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4" t="s">
        <v>0</v>
      </c>
    </row>
    <row r="19" spans="1:13" customFormat="1" ht="18">
      <c r="A19" s="633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4"/>
      <c r="H19" s="633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4"/>
    </row>
    <row r="20" spans="1:13" customFormat="1" ht="16.5">
      <c r="A20" s="635">
        <v>5</v>
      </c>
      <c r="B20" s="584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6">
        <f>E20*6.55957</f>
        <v>0</v>
      </c>
      <c r="H20" s="635">
        <v>5</v>
      </c>
      <c r="I20" s="584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6">
        <f>L20*6.55957</f>
        <v>0</v>
      </c>
    </row>
    <row r="21" spans="1:13" customFormat="1" ht="16.5">
      <c r="A21" s="637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8" t="s">
        <v>101</v>
      </c>
      <c r="H21" s="637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8" t="s">
        <v>101</v>
      </c>
    </row>
    <row r="22" spans="1:13" customFormat="1" ht="16.5">
      <c r="A22" s="639"/>
      <c r="B22" s="153" t="s">
        <v>104</v>
      </c>
      <c r="C22" s="153"/>
      <c r="D22" s="153" t="s">
        <v>105</v>
      </c>
      <c r="E22" s="153" t="s">
        <v>106</v>
      </c>
      <c r="F22" s="640" t="s">
        <v>107</v>
      </c>
      <c r="H22" s="639"/>
      <c r="I22" s="153" t="s">
        <v>104</v>
      </c>
      <c r="J22" s="153"/>
      <c r="K22" s="153" t="s">
        <v>105</v>
      </c>
      <c r="L22" s="153" t="s">
        <v>106</v>
      </c>
      <c r="M22" s="640" t="s">
        <v>107</v>
      </c>
    </row>
    <row r="23" spans="1:13" customFormat="1" ht="16.5">
      <c r="A23" s="641">
        <f>1</f>
        <v>1</v>
      </c>
      <c r="B23" s="282">
        <f>C20</f>
        <v>0</v>
      </c>
      <c r="C23" s="282">
        <f>D20</f>
        <v>0</v>
      </c>
      <c r="D23" s="282">
        <f>B23*$B$20</f>
        <v>0</v>
      </c>
      <c r="E23" s="282">
        <f>C23-D23</f>
        <v>0</v>
      </c>
      <c r="F23" s="642">
        <f>B23-E23</f>
        <v>0</v>
      </c>
      <c r="H23" s="641">
        <f>1</f>
        <v>1</v>
      </c>
      <c r="I23" s="282">
        <f>J20</f>
        <v>0</v>
      </c>
      <c r="J23" s="282">
        <f>K20</f>
        <v>0</v>
      </c>
      <c r="K23" s="282">
        <f>I23*$I$20</f>
        <v>0</v>
      </c>
      <c r="L23" s="282">
        <f>J23-K23</f>
        <v>0</v>
      </c>
      <c r="M23" s="642">
        <f>I23-L23</f>
        <v>0</v>
      </c>
    </row>
    <row r="24" spans="1:13" customFormat="1" ht="16.5">
      <c r="A24" s="643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4">
        <f t="shared" ref="F24:F37" si="14">IF(A23=" "," ",IF(A23+1&gt;$A$20," ",B24-E24))</f>
        <v>0</v>
      </c>
      <c r="H24" s="643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4">
        <f>IF(H23=" "," ",IF(H23+1&gt;$H$20," ",I24-L24))</f>
        <v>0</v>
      </c>
    </row>
    <row r="25" spans="1:13" customFormat="1" ht="16.5">
      <c r="A25" s="643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4">
        <f t="shared" si="14"/>
        <v>0</v>
      </c>
      <c r="H25" s="643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4">
        <f>IF(H24=" "," ",IF(H24+1&gt;$H$20," ",I25-L25))</f>
        <v>0</v>
      </c>
    </row>
    <row r="26" spans="1:13" customFormat="1" ht="16.5">
      <c r="A26" s="643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4">
        <f t="shared" si="14"/>
        <v>0</v>
      </c>
      <c r="H26" s="643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4">
        <f>IF(H25=" "," ",IF(H25+1&gt;$H$20," ",I26-L26))</f>
        <v>0</v>
      </c>
    </row>
    <row r="27" spans="1:13" customFormat="1" ht="17.25" thickBot="1">
      <c r="A27" s="643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4">
        <f t="shared" si="14"/>
        <v>0</v>
      </c>
      <c r="H27" s="645">
        <f>IF(H26=" "," ",IF(H26+1&gt;$H$20," ",H26+1))</f>
        <v>5</v>
      </c>
      <c r="I27" s="646">
        <f>IF(H26=" "," ",IF(H26+1&gt;$H$20," ",M26))</f>
        <v>0</v>
      </c>
      <c r="J27" s="646">
        <f>IF(H26=" "," ",IF(H26+1&gt;$H$20," ",J26))</f>
        <v>0</v>
      </c>
      <c r="K27" s="646">
        <f>IF(H26=" "," ",IF(H26+1&gt;$H$20," ",I27*$I$20))</f>
        <v>0</v>
      </c>
      <c r="L27" s="646">
        <f>IF(H26=" "," ",IF(H26+1&gt;$H$20," ",J27-K27))</f>
        <v>0</v>
      </c>
      <c r="M27" s="647">
        <f>IF(H26=" "," ",IF(H26+1&gt;$H$20," ",I27-L27))</f>
        <v>0</v>
      </c>
    </row>
    <row r="28" spans="1:13" customFormat="1" ht="17.25" thickBot="1">
      <c r="A28" s="643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4" t="str">
        <f t="shared" si="14"/>
        <v xml:space="preserve"> </v>
      </c>
      <c r="H28" s="498"/>
      <c r="I28" s="499"/>
      <c r="J28" s="499"/>
      <c r="K28" s="499"/>
      <c r="L28" s="499"/>
      <c r="M28" s="499"/>
    </row>
    <row r="29" spans="1:13" customFormat="1" ht="18">
      <c r="A29" s="643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4" t="str">
        <f t="shared" si="14"/>
        <v xml:space="preserve"> </v>
      </c>
      <c r="H29" s="648"/>
      <c r="I29" s="649" t="str">
        <f>'1.0 Plan de financement'!H22</f>
        <v xml:space="preserve">              Crédits Court Terme</v>
      </c>
      <c r="J29" s="650"/>
      <c r="K29" s="651"/>
      <c r="L29" s="499"/>
      <c r="M29" s="499"/>
    </row>
    <row r="30" spans="1:13" customFormat="1" ht="18">
      <c r="A30" s="643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4" t="str">
        <f t="shared" si="14"/>
        <v xml:space="preserve"> </v>
      </c>
      <c r="H30" s="633" t="s">
        <v>180</v>
      </c>
      <c r="I30" s="150" t="s">
        <v>98</v>
      </c>
      <c r="J30" s="150" t="s">
        <v>179</v>
      </c>
      <c r="K30" s="652" t="s">
        <v>179</v>
      </c>
    </row>
    <row r="31" spans="1:13" customFormat="1" ht="18">
      <c r="A31" s="643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4" t="str">
        <f t="shared" si="14"/>
        <v xml:space="preserve"> </v>
      </c>
      <c r="H31" s="633" t="s">
        <v>320</v>
      </c>
      <c r="I31" s="150" t="s">
        <v>182</v>
      </c>
      <c r="J31" s="150" t="s">
        <v>321</v>
      </c>
      <c r="K31" s="652" t="s">
        <v>322</v>
      </c>
    </row>
    <row r="32" spans="1:13" customFormat="1" ht="17.25" thickBot="1">
      <c r="A32" s="643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4" t="str">
        <f t="shared" si="14"/>
        <v xml:space="preserve"> </v>
      </c>
      <c r="H32" s="653">
        <v>3</v>
      </c>
      <c r="I32" s="654">
        <v>0.08</v>
      </c>
      <c r="J32" s="655">
        <f>'1.0 Plan de financement'!I22</f>
        <v>0</v>
      </c>
      <c r="K32" s="656">
        <f>J32*I32*H32/12</f>
        <v>0</v>
      </c>
    </row>
    <row r="33" spans="1:6" customFormat="1" ht="16.5">
      <c r="A33" s="643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4" t="str">
        <f t="shared" si="14"/>
        <v xml:space="preserve"> </v>
      </c>
    </row>
    <row r="34" spans="1:6" customFormat="1" ht="16.5">
      <c r="A34" s="643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4" t="str">
        <f t="shared" si="14"/>
        <v xml:space="preserve"> </v>
      </c>
    </row>
    <row r="35" spans="1:6" customFormat="1" ht="16.5">
      <c r="A35" s="643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4" t="str">
        <f t="shared" si="14"/>
        <v xml:space="preserve"> </v>
      </c>
    </row>
    <row r="36" spans="1:6" customFormat="1" ht="16.5">
      <c r="A36" s="643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4" t="str">
        <f t="shared" si="14"/>
        <v xml:space="preserve"> </v>
      </c>
    </row>
    <row r="37" spans="1:6" customFormat="1" ht="17.25" thickBot="1">
      <c r="A37" s="645">
        <v>15</v>
      </c>
      <c r="B37" s="646" t="str">
        <f t="shared" si="10"/>
        <v xml:space="preserve"> </v>
      </c>
      <c r="C37" s="646" t="str">
        <f t="shared" si="11"/>
        <v xml:space="preserve"> </v>
      </c>
      <c r="D37" s="646" t="str">
        <f t="shared" si="12"/>
        <v xml:space="preserve"> </v>
      </c>
      <c r="E37" s="646" t="str">
        <f t="shared" si="13"/>
        <v xml:space="preserve"> </v>
      </c>
      <c r="F37" s="647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6" customWidth="1"/>
  </cols>
  <sheetData>
    <row r="1" spans="1:13" ht="23.25" thickBot="1">
      <c r="A1" s="832" t="s">
        <v>267</v>
      </c>
      <c r="B1" s="833"/>
      <c r="C1" s="833"/>
      <c r="D1" s="833"/>
      <c r="E1" s="833"/>
      <c r="F1" s="833"/>
      <c r="G1" s="833"/>
      <c r="H1" s="833"/>
      <c r="I1" s="833"/>
      <c r="J1" s="834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268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269</v>
      </c>
      <c r="K5" s="57"/>
      <c r="L5" s="57"/>
      <c r="M5" s="57"/>
    </row>
    <row r="6" spans="1:13" ht="20.25" thickBot="1">
      <c r="A6" s="158" t="s">
        <v>113</v>
      </c>
      <c r="B6" s="291" t="s">
        <v>114</v>
      </c>
      <c r="C6" s="291"/>
      <c r="D6" s="291"/>
      <c r="E6" s="291"/>
      <c r="F6" s="69"/>
      <c r="G6" s="69"/>
      <c r="H6" s="160">
        <v>0</v>
      </c>
      <c r="I6" s="69"/>
      <c r="J6" s="293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1" t="s">
        <v>118</v>
      </c>
      <c r="C9" s="291"/>
      <c r="D9" s="291"/>
      <c r="E9" s="291"/>
      <c r="F9" s="69" t="s">
        <v>119</v>
      </c>
      <c r="G9" s="69"/>
      <c r="H9" s="161">
        <v>2.5</v>
      </c>
      <c r="I9" s="69"/>
      <c r="J9" s="293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3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4"/>
      <c r="K12" s="57"/>
      <c r="L12" s="57"/>
      <c r="M12" s="57"/>
    </row>
    <row r="13" spans="1:13" ht="20.25" thickBot="1">
      <c r="A13" s="158" t="s">
        <v>123</v>
      </c>
      <c r="B13" s="291" t="s">
        <v>124</v>
      </c>
      <c r="C13" s="291"/>
      <c r="D13" s="291"/>
      <c r="E13" s="291"/>
      <c r="F13" s="69"/>
      <c r="G13" s="69"/>
      <c r="H13" s="161">
        <v>2</v>
      </c>
      <c r="I13" s="69"/>
      <c r="J13" s="293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1" t="s">
        <v>127</v>
      </c>
      <c r="C16" s="291"/>
      <c r="D16" s="291"/>
      <c r="E16" s="292"/>
      <c r="F16" s="69" t="s">
        <v>119</v>
      </c>
      <c r="G16" s="69"/>
      <c r="H16" s="160">
        <v>0</v>
      </c>
      <c r="I16" s="69"/>
      <c r="J16" s="293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3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4"/>
      <c r="K19" s="57"/>
      <c r="L19" s="57"/>
      <c r="M19" s="57"/>
    </row>
    <row r="20" spans="1:13" ht="20.25" thickBot="1">
      <c r="A20" s="158" t="s">
        <v>129</v>
      </c>
      <c r="B20" s="291" t="s">
        <v>130</v>
      </c>
      <c r="C20" s="291"/>
      <c r="D20" s="291"/>
      <c r="E20" s="69"/>
      <c r="F20" s="69"/>
      <c r="G20" s="69"/>
      <c r="H20" s="160">
        <v>0</v>
      </c>
      <c r="I20" s="69"/>
      <c r="J20" s="293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5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5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5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5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5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7" t="s">
        <v>405</v>
      </c>
      <c r="B1" s="271"/>
      <c r="C1" s="271"/>
      <c r="D1" s="271"/>
      <c r="E1" s="272"/>
    </row>
    <row r="2" spans="1:10">
      <c r="F2" s="2"/>
      <c r="G2" s="2"/>
      <c r="H2" s="2"/>
      <c r="I2" s="2"/>
    </row>
    <row r="3" spans="1:10" ht="18">
      <c r="A3"/>
      <c r="B3" s="420" t="s">
        <v>439</v>
      </c>
      <c r="C3" s="421"/>
      <c r="D3" s="422"/>
      <c r="E3" s="406"/>
      <c r="F3" s="468"/>
      <c r="G3" s="406"/>
      <c r="H3" s="406"/>
      <c r="I3" s="406"/>
      <c r="J3" s="2"/>
    </row>
    <row r="4" spans="1:10" ht="18">
      <c r="A4"/>
      <c r="B4" s="423" t="s">
        <v>402</v>
      </c>
      <c r="C4" s="424"/>
      <c r="D4" s="425"/>
      <c r="E4" s="406"/>
      <c r="F4" s="468"/>
      <c r="G4" s="469"/>
      <c r="H4" s="406"/>
      <c r="I4" s="406"/>
    </row>
    <row r="5" spans="1:10">
      <c r="A5"/>
      <c r="B5"/>
      <c r="C5"/>
      <c r="F5" s="339" t="s">
        <v>401</v>
      </c>
    </row>
    <row r="6" spans="1:10" ht="18">
      <c r="A6" s="335" t="s">
        <v>440</v>
      </c>
      <c r="B6" s="276"/>
      <c r="C6" s="336" t="s">
        <v>49</v>
      </c>
      <c r="D6" s="337" t="s">
        <v>65</v>
      </c>
      <c r="E6" s="336" t="s">
        <v>51</v>
      </c>
    </row>
    <row r="7" spans="1:10">
      <c r="A7" s="598"/>
      <c r="B7" s="599"/>
      <c r="C7" s="600">
        <v>20</v>
      </c>
      <c r="D7" s="600">
        <v>1E-3</v>
      </c>
      <c r="E7" s="601">
        <v>1E-3</v>
      </c>
    </row>
    <row r="8" spans="1:10">
      <c r="A8" s="520"/>
      <c r="B8" s="565"/>
      <c r="C8" s="600">
        <v>80</v>
      </c>
      <c r="D8" s="600"/>
      <c r="E8" s="602"/>
    </row>
    <row r="9" spans="1:10">
      <c r="A9" s="520"/>
      <c r="B9" s="565"/>
      <c r="C9" s="600"/>
      <c r="D9" s="600"/>
      <c r="E9" s="602"/>
    </row>
    <row r="10" spans="1:10">
      <c r="A10" s="520"/>
      <c r="B10" s="565"/>
      <c r="C10" s="600"/>
      <c r="D10" s="600"/>
      <c r="E10" s="602"/>
    </row>
    <row r="11" spans="1:10">
      <c r="A11" s="567" t="s">
        <v>0</v>
      </c>
      <c r="B11" s="568"/>
      <c r="C11" s="600"/>
      <c r="D11" s="600"/>
      <c r="E11" s="602"/>
    </row>
    <row r="12" spans="1:10">
      <c r="A12" s="567" t="s">
        <v>0</v>
      </c>
      <c r="B12" s="568"/>
      <c r="C12" s="600"/>
      <c r="D12" s="600"/>
      <c r="E12" s="602"/>
    </row>
    <row r="13" spans="1:10">
      <c r="A13" s="520" t="s">
        <v>0</v>
      </c>
      <c r="B13" s="565"/>
      <c r="C13" s="600"/>
      <c r="D13" s="600"/>
      <c r="E13" s="602"/>
    </row>
    <row r="14" spans="1:10">
      <c r="A14" s="603" t="s">
        <v>0</v>
      </c>
      <c r="B14" s="604"/>
      <c r="C14" s="600"/>
      <c r="D14" s="600"/>
      <c r="E14" s="605"/>
    </row>
    <row r="15" spans="1:10" ht="18">
      <c r="A15" s="308" t="s">
        <v>258</v>
      </c>
      <c r="B15" s="228"/>
      <c r="C15" s="278">
        <f>SUM(C7:C14)</f>
        <v>100</v>
      </c>
      <c r="D15" s="278">
        <f>SUM(D7:D14)</f>
        <v>1E-3</v>
      </c>
      <c r="E15" s="278">
        <f>SUM(E7:E14)</f>
        <v>1E-3</v>
      </c>
    </row>
    <row r="16" spans="1:10">
      <c r="A16" s="267"/>
      <c r="B16" s="267"/>
      <c r="C16" s="268"/>
      <c r="D16" s="268"/>
      <c r="E16" s="268"/>
      <c r="F16" s="290"/>
      <c r="G16" s="290"/>
      <c r="H16" s="290"/>
      <c r="I16" s="290"/>
    </row>
    <row r="17" spans="1:10" ht="18">
      <c r="A17"/>
      <c r="B17" s="267"/>
      <c r="C17" s="268"/>
      <c r="D17" s="268"/>
      <c r="E17" s="268"/>
      <c r="F17" s="338" t="s">
        <v>436</v>
      </c>
      <c r="G17" s="384"/>
      <c r="H17" s="384"/>
      <c r="I17" s="384"/>
      <c r="J17" s="460"/>
    </row>
    <row r="18" spans="1:10">
      <c r="G18" s="339" t="s">
        <v>352</v>
      </c>
    </row>
    <row r="20" spans="1:10" ht="18">
      <c r="A20" s="275" t="s">
        <v>257</v>
      </c>
      <c r="B20" s="276"/>
      <c r="C20" s="336" t="s">
        <v>49</v>
      </c>
      <c r="D20" s="337" t="s">
        <v>65</v>
      </c>
      <c r="E20" s="336" t="s">
        <v>51</v>
      </c>
      <c r="F20" s="339"/>
      <c r="G20" s="467" t="s">
        <v>435</v>
      </c>
    </row>
    <row r="21" spans="1:10">
      <c r="A21" s="598" t="s">
        <v>434</v>
      </c>
      <c r="B21" s="606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09" t="s">
        <v>437</v>
      </c>
    </row>
    <row r="22" spans="1:10">
      <c r="A22" s="520" t="s">
        <v>434</v>
      </c>
      <c r="B22" s="607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09" t="s">
        <v>438</v>
      </c>
    </row>
    <row r="23" spans="1:10">
      <c r="A23" s="520" t="s">
        <v>434</v>
      </c>
      <c r="B23" s="607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7" t="s">
        <v>434</v>
      </c>
      <c r="B24" s="607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1" t="s">
        <v>398</v>
      </c>
      <c r="H24" s="412"/>
      <c r="I24" s="412"/>
      <c r="J24" s="413"/>
    </row>
    <row r="25" spans="1:10">
      <c r="A25" s="84"/>
      <c r="B25" s="273">
        <v>0</v>
      </c>
      <c r="C25" s="97"/>
      <c r="D25" s="97"/>
      <c r="E25" s="97"/>
      <c r="F25" s="27"/>
      <c r="G25" s="414" t="s">
        <v>399</v>
      </c>
      <c r="H25" s="415"/>
      <c r="I25" s="415"/>
      <c r="J25" s="416"/>
    </row>
    <row r="26" spans="1:10">
      <c r="A26" s="84" t="s">
        <v>276</v>
      </c>
      <c r="B26" s="273">
        <v>0</v>
      </c>
      <c r="C26" s="97"/>
      <c r="D26" s="97"/>
      <c r="E26" s="97"/>
      <c r="F26" s="27"/>
      <c r="G26" s="417" t="s">
        <v>400</v>
      </c>
      <c r="H26" s="418"/>
      <c r="I26" s="418"/>
      <c r="J26" s="419"/>
    </row>
    <row r="27" spans="1:10">
      <c r="A27" s="269" t="s">
        <v>0</v>
      </c>
      <c r="B27" s="274">
        <v>0</v>
      </c>
      <c r="C27" s="270"/>
      <c r="D27" s="270"/>
      <c r="E27" s="270"/>
      <c r="F27" s="27"/>
    </row>
    <row r="28" spans="1:10" ht="18">
      <c r="A28" s="279" t="s">
        <v>259</v>
      </c>
      <c r="B28" s="280"/>
      <c r="C28" s="281">
        <f>SUM(C21:C27)</f>
        <v>65.599999999999994</v>
      </c>
      <c r="D28" s="281">
        <f>SUM(D21:D27)</f>
        <v>4.8000000000000001E-4</v>
      </c>
      <c r="E28" s="281">
        <f>SUM(E21:E27)</f>
        <v>4.8000000000000001E-4</v>
      </c>
    </row>
    <row r="31" spans="1:10" ht="18">
      <c r="A31" s="279" t="s">
        <v>260</v>
      </c>
      <c r="B31" s="280"/>
      <c r="C31" s="281">
        <f>C15-C28</f>
        <v>34.400000000000006</v>
      </c>
      <c r="D31" s="281">
        <f>D15-D28</f>
        <v>5.2000000000000006E-4</v>
      </c>
      <c r="E31" s="281">
        <f>E15-E28</f>
        <v>5.2000000000000006E-4</v>
      </c>
    </row>
    <row r="33" spans="1:5" ht="18">
      <c r="A33" s="275" t="s">
        <v>261</v>
      </c>
      <c r="B33" s="276"/>
      <c r="C33" s="277">
        <f>C31/C15</f>
        <v>0.34400000000000008</v>
      </c>
      <c r="D33" s="277">
        <f>D31/D15</f>
        <v>0.52</v>
      </c>
      <c r="E33" s="277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785" t="s">
        <v>188</v>
      </c>
      <c r="B1" s="786"/>
      <c r="C1" s="835"/>
      <c r="H1" s="7"/>
    </row>
    <row r="2" spans="1:13" ht="19.5">
      <c r="A2" s="71"/>
      <c r="B2" s="54"/>
      <c r="C2" s="386" t="s">
        <v>49</v>
      </c>
      <c r="D2" s="387"/>
      <c r="E2" s="386" t="s">
        <v>65</v>
      </c>
      <c r="F2" s="387"/>
      <c r="G2" s="386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8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297</v>
      </c>
      <c r="B9" s="71"/>
      <c r="C9" s="585">
        <v>1</v>
      </c>
      <c r="E9" s="585">
        <v>1</v>
      </c>
      <c r="G9" s="585">
        <v>1</v>
      </c>
      <c r="H9" s="251"/>
      <c r="J9" s="432" t="s">
        <v>263</v>
      </c>
      <c r="K9" s="433"/>
      <c r="L9" s="433"/>
      <c r="M9" s="434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0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39" t="s">
        <v>467</v>
      </c>
      <c r="K11" s="840"/>
      <c r="L11" s="841"/>
    </row>
    <row r="12" spans="1:13" ht="15.75" customHeight="1">
      <c r="A12" s="471"/>
      <c r="B12" s="54"/>
      <c r="C12" s="68"/>
      <c r="E12" s="68"/>
      <c r="G12" s="68"/>
      <c r="H12" s="7"/>
      <c r="J12" s="452"/>
      <c r="K12" s="449"/>
      <c r="L12" s="453"/>
    </row>
    <row r="13" spans="1:13" ht="20.25" thickBot="1">
      <c r="A13" s="71"/>
      <c r="B13" s="54"/>
      <c r="C13" s="154"/>
      <c r="E13" s="154"/>
      <c r="G13" s="154"/>
      <c r="H13" s="7"/>
      <c r="J13" s="836" t="s">
        <v>505</v>
      </c>
      <c r="K13" s="837"/>
      <c r="L13" s="595">
        <v>1</v>
      </c>
    </row>
    <row r="14" spans="1:13" ht="20.25" thickBot="1">
      <c r="A14" s="341" t="s">
        <v>299</v>
      </c>
      <c r="B14" s="283"/>
      <c r="C14" s="340"/>
      <c r="E14" s="385"/>
      <c r="G14" s="385"/>
      <c r="H14" s="7"/>
      <c r="J14" s="454"/>
      <c r="K14" s="451"/>
      <c r="L14" s="453"/>
    </row>
    <row r="15" spans="1:13" ht="15.75" customHeight="1">
      <c r="A15" s="71"/>
      <c r="B15" s="54"/>
      <c r="C15" s="154"/>
      <c r="E15" s="154"/>
      <c r="G15" s="154"/>
      <c r="H15" s="7"/>
      <c r="J15" s="836" t="s">
        <v>506</v>
      </c>
      <c r="K15" s="837"/>
      <c r="L15" s="595">
        <v>0</v>
      </c>
    </row>
    <row r="16" spans="1:13" ht="18.75" customHeight="1">
      <c r="A16" s="586" t="s">
        <v>249</v>
      </c>
      <c r="B16" s="587"/>
      <c r="C16" s="608">
        <f>C11*(100%+L19)</f>
        <v>0</v>
      </c>
      <c r="D16" s="587"/>
      <c r="E16" s="588"/>
      <c r="F16" s="587"/>
      <c r="G16" s="588"/>
      <c r="I16" s="339"/>
      <c r="J16" s="836" t="s">
        <v>408</v>
      </c>
      <c r="K16" s="838"/>
      <c r="L16" s="595">
        <v>0</v>
      </c>
    </row>
    <row r="17" spans="1:13" ht="18.75" customHeight="1">
      <c r="A17" s="587"/>
      <c r="B17" s="587"/>
      <c r="C17" s="589"/>
      <c r="D17" s="587"/>
      <c r="E17" s="590"/>
      <c r="F17" s="587"/>
      <c r="G17" s="590"/>
      <c r="I17" s="339"/>
      <c r="J17" s="454" t="s">
        <v>409</v>
      </c>
      <c r="K17" s="451"/>
      <c r="L17" s="596">
        <v>0</v>
      </c>
    </row>
    <row r="18" spans="1:13" ht="18.75" customHeight="1">
      <c r="A18" s="586" t="s">
        <v>270</v>
      </c>
      <c r="B18" s="587"/>
      <c r="C18" s="591">
        <v>47</v>
      </c>
      <c r="D18" s="587"/>
      <c r="E18" s="592"/>
      <c r="F18" s="587"/>
      <c r="G18" s="592"/>
      <c r="I18" s="339"/>
      <c r="J18" s="454"/>
      <c r="K18" s="451"/>
      <c r="L18" s="453"/>
    </row>
    <row r="19" spans="1:13" ht="18.75" customHeight="1" thickBot="1">
      <c r="A19" s="526"/>
      <c r="B19" s="587"/>
      <c r="C19" s="589"/>
      <c r="D19" s="587"/>
      <c r="E19" s="590"/>
      <c r="F19" s="587"/>
      <c r="G19" s="590"/>
      <c r="I19" s="339"/>
      <c r="J19" s="455" t="s">
        <v>410</v>
      </c>
      <c r="K19" s="456"/>
      <c r="L19" s="457">
        <f>(20%*L13)+(10%*L15)+(0%*L17)+(5.5%*L16)</f>
        <v>0.2</v>
      </c>
    </row>
    <row r="20" spans="1:13" ht="18.75" customHeight="1">
      <c r="A20" s="586" t="s">
        <v>271</v>
      </c>
      <c r="B20" s="587"/>
      <c r="C20" s="591">
        <v>5</v>
      </c>
      <c r="D20" s="587"/>
      <c r="E20" s="592"/>
      <c r="F20" s="587"/>
      <c r="G20" s="592"/>
      <c r="I20" s="339"/>
    </row>
    <row r="21" spans="1:13" ht="18.75" customHeight="1">
      <c r="A21" s="593"/>
      <c r="B21" s="587"/>
      <c r="C21" s="589"/>
      <c r="D21" s="587"/>
      <c r="E21" s="590"/>
      <c r="F21" s="587"/>
      <c r="G21" s="590"/>
      <c r="I21" s="339"/>
      <c r="J21" s="426" t="s">
        <v>298</v>
      </c>
      <c r="K21" s="427"/>
      <c r="L21" s="427"/>
      <c r="M21" s="428"/>
    </row>
    <row r="22" spans="1:13" ht="18.75" customHeight="1">
      <c r="A22" s="586" t="s">
        <v>272</v>
      </c>
      <c r="B22" s="587"/>
      <c r="C22" s="591">
        <v>35</v>
      </c>
      <c r="D22" s="587"/>
      <c r="E22" s="592"/>
      <c r="F22" s="587"/>
      <c r="G22" s="592"/>
      <c r="I22" s="339"/>
      <c r="J22" s="429" t="s">
        <v>330</v>
      </c>
      <c r="K22" s="430"/>
      <c r="L22" s="430"/>
      <c r="M22" s="431"/>
    </row>
    <row r="23" spans="1:13" ht="18.75" customHeight="1">
      <c r="A23" s="587"/>
      <c r="B23" s="587"/>
      <c r="C23" s="589"/>
      <c r="D23" s="587"/>
      <c r="E23" s="590"/>
      <c r="F23" s="587"/>
      <c r="G23" s="590"/>
      <c r="I23" s="339"/>
    </row>
    <row r="24" spans="1:13" ht="18.75" customHeight="1">
      <c r="A24" s="586" t="s">
        <v>300</v>
      </c>
      <c r="B24" s="587"/>
      <c r="C24" s="594">
        <f>C16/C18/C20/C22</f>
        <v>0</v>
      </c>
      <c r="D24" s="587"/>
      <c r="E24" s="592"/>
      <c r="F24" s="587"/>
      <c r="G24" s="592"/>
      <c r="I24" s="339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07"/>
  <sheetViews>
    <sheetView tabSelected="1" topLeftCell="A3" zoomScale="80" zoomScaleNormal="80" workbookViewId="0">
      <pane xSplit="2" ySplit="2" topLeftCell="J14" activePane="bottomRight" state="frozen"/>
      <selection activeCell="A3" sqref="A3"/>
      <selection pane="topRight" activeCell="C3" sqref="C3"/>
      <selection pane="bottomLeft" activeCell="A5" sqref="A5"/>
      <selection pane="bottomRight" activeCell="O14" sqref="O14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877" bestFit="1" customWidth="1"/>
    <col min="5" max="11" width="16.42578125" style="877" bestFit="1" customWidth="1"/>
    <col min="12" max="14" width="17.85546875" style="877" bestFit="1" customWidth="1"/>
    <col min="15" max="15" width="16.42578125" style="864" bestFit="1" customWidth="1"/>
    <col min="16" max="16384" width="11.42578125" style="28"/>
  </cols>
  <sheetData>
    <row r="1" spans="1:15" ht="25.5" thickBot="1">
      <c r="A1" s="842" t="s">
        <v>210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79"/>
    </row>
    <row r="2" spans="1:15" ht="19.5">
      <c r="A2" s="167"/>
      <c r="B2" s="168"/>
      <c r="C2" s="120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</row>
    <row r="3" spans="1:15">
      <c r="A3" s="69"/>
      <c r="B3" s="69"/>
      <c r="C3" s="169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</row>
    <row r="4" spans="1:15" s="888" customFormat="1" ht="18" customHeight="1">
      <c r="A4" s="884" t="s">
        <v>450</v>
      </c>
      <c r="B4" s="885" t="s">
        <v>0</v>
      </c>
      <c r="C4" s="886" t="s">
        <v>247</v>
      </c>
      <c r="D4" s="889">
        <v>41000</v>
      </c>
      <c r="E4" s="889">
        <v>41030</v>
      </c>
      <c r="F4" s="889">
        <v>41061</v>
      </c>
      <c r="G4" s="889">
        <v>41091</v>
      </c>
      <c r="H4" s="887" t="s">
        <v>613</v>
      </c>
      <c r="I4" s="889">
        <v>41153</v>
      </c>
      <c r="J4" s="889">
        <v>41183</v>
      </c>
      <c r="K4" s="889">
        <v>41214</v>
      </c>
      <c r="L4" s="889">
        <v>41244</v>
      </c>
      <c r="M4" s="889">
        <v>40909</v>
      </c>
      <c r="N4" s="889">
        <v>40940</v>
      </c>
      <c r="O4" s="889">
        <v>40969</v>
      </c>
    </row>
    <row r="5" spans="1:15" ht="18">
      <c r="A5" s="443" t="s">
        <v>132</v>
      </c>
      <c r="B5" s="170"/>
      <c r="C5" s="171">
        <v>6000</v>
      </c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15" ht="16.5">
      <c r="A6" s="158" t="s">
        <v>614</v>
      </c>
      <c r="B6" s="69"/>
      <c r="C6" s="861"/>
      <c r="D6" s="866">
        <f>C71</f>
        <v>6000</v>
      </c>
      <c r="E6" s="866">
        <f>D71</f>
        <v>6000</v>
      </c>
      <c r="F6" s="866">
        <f>E71</f>
        <v>6000</v>
      </c>
      <c r="G6" s="866">
        <f>F71</f>
        <v>9507.5</v>
      </c>
      <c r="H6" s="866">
        <f>G71</f>
        <v>13291.66</v>
      </c>
      <c r="I6" s="866">
        <f>H71</f>
        <v>13697.59</v>
      </c>
      <c r="J6" s="866">
        <f>I71</f>
        <v>14858.800000000001</v>
      </c>
      <c r="K6" s="866">
        <f>J71</f>
        <v>13075.320000000002</v>
      </c>
      <c r="L6" s="866">
        <f>K71</f>
        <v>15181.160000000002</v>
      </c>
      <c r="M6" s="866">
        <f>L71</f>
        <v>15445.020000000002</v>
      </c>
      <c r="N6" s="866">
        <f>M71</f>
        <v>13957.980000000003</v>
      </c>
      <c r="O6" s="866">
        <f>N71</f>
        <v>15653.450000000003</v>
      </c>
    </row>
    <row r="7" spans="1:15" ht="16.5">
      <c r="A7" s="158" t="s">
        <v>605</v>
      </c>
      <c r="B7" s="69"/>
      <c r="C7" s="861"/>
      <c r="D7" s="866"/>
      <c r="E7" s="866"/>
      <c r="F7" s="866"/>
      <c r="G7" s="866"/>
      <c r="H7" s="866"/>
      <c r="I7" s="866"/>
      <c r="J7" s="866"/>
      <c r="K7" s="866"/>
      <c r="L7" s="866"/>
      <c r="M7" s="866"/>
      <c r="N7" s="866"/>
      <c r="O7" s="866"/>
    </row>
    <row r="8" spans="1:15" ht="16.5">
      <c r="A8" s="158" t="s">
        <v>353</v>
      </c>
      <c r="B8" s="69"/>
      <c r="C8" s="172"/>
      <c r="D8" s="867"/>
      <c r="E8" s="866"/>
      <c r="F8" s="867"/>
      <c r="G8" s="866"/>
      <c r="H8" s="866"/>
      <c r="I8" s="866"/>
      <c r="J8" s="866"/>
      <c r="K8" s="866"/>
      <c r="L8" s="866"/>
      <c r="M8" s="866"/>
      <c r="N8" s="866"/>
      <c r="O8" s="866"/>
    </row>
    <row r="9" spans="1:15" ht="16.5">
      <c r="A9" s="158" t="s">
        <v>103</v>
      </c>
      <c r="B9" s="69"/>
      <c r="C9" s="878"/>
      <c r="D9" s="867"/>
      <c r="E9" s="866"/>
      <c r="F9" s="867"/>
      <c r="G9" s="866">
        <v>10.46</v>
      </c>
      <c r="H9" s="866"/>
      <c r="I9" s="866"/>
      <c r="J9" s="866">
        <v>24.79</v>
      </c>
      <c r="K9" s="866"/>
      <c r="L9" s="866"/>
      <c r="M9" s="866">
        <v>25.14</v>
      </c>
      <c r="N9" s="866"/>
      <c r="O9" s="866"/>
    </row>
    <row r="10" spans="1:15" ht="16.5">
      <c r="A10" s="158" t="s">
        <v>302</v>
      </c>
      <c r="B10" s="69"/>
      <c r="C10" s="343"/>
      <c r="D10" s="866"/>
      <c r="E10" s="866"/>
      <c r="F10" s="866">
        <f>2631.2+897</f>
        <v>3528.2</v>
      </c>
      <c r="G10" s="866">
        <v>4305.6000000000004</v>
      </c>
      <c r="H10" s="866">
        <v>876.67</v>
      </c>
      <c r="I10" s="866">
        <v>1315.6</v>
      </c>
      <c r="J10" s="866"/>
      <c r="K10" s="866">
        <f>1913.6+897</f>
        <v>2810.6</v>
      </c>
      <c r="L10" s="866"/>
      <c r="M10" s="866">
        <v>287.04000000000002</v>
      </c>
      <c r="N10" s="866">
        <f>2631.2+227.24</f>
        <v>2858.4399999999996</v>
      </c>
      <c r="O10" s="866"/>
    </row>
    <row r="11" spans="1:15" ht="16.5">
      <c r="A11" s="158" t="s">
        <v>403</v>
      </c>
      <c r="B11" s="69"/>
      <c r="C11" s="256"/>
      <c r="D11" s="868"/>
      <c r="E11" s="866"/>
      <c r="F11" s="866"/>
      <c r="G11" s="866"/>
      <c r="H11" s="866"/>
      <c r="I11" s="866">
        <v>1315.6</v>
      </c>
      <c r="J11" s="866"/>
      <c r="K11" s="866"/>
      <c r="L11" s="866">
        <v>1315.6</v>
      </c>
      <c r="M11" s="866"/>
      <c r="N11" s="866"/>
      <c r="O11" s="866">
        <f>789.36+1315.6</f>
        <v>2104.96</v>
      </c>
    </row>
    <row r="12" spans="1:15" ht="16.5">
      <c r="A12" s="158" t="s">
        <v>404</v>
      </c>
      <c r="B12" s="69"/>
      <c r="C12" s="262"/>
      <c r="D12" s="869"/>
      <c r="E12" s="869"/>
      <c r="F12" s="867"/>
      <c r="G12" s="867"/>
      <c r="H12" s="867"/>
      <c r="I12" s="867"/>
      <c r="J12" s="867"/>
      <c r="K12" s="867"/>
      <c r="L12" s="867"/>
      <c r="M12" s="867"/>
      <c r="N12" s="867"/>
      <c r="O12" s="867"/>
    </row>
    <row r="13" spans="1:15" s="29" customFormat="1" ht="18" customHeight="1">
      <c r="A13" s="661" t="s">
        <v>133</v>
      </c>
      <c r="B13" s="232"/>
      <c r="C13" s="862">
        <f>SUM(C5:C12)</f>
        <v>6000</v>
      </c>
      <c r="D13" s="862">
        <f>SUM(D5:D12)</f>
        <v>6000</v>
      </c>
      <c r="E13" s="862">
        <f>SUM(E5:E12)</f>
        <v>6000</v>
      </c>
      <c r="F13" s="862">
        <f>SUM(F5:F12)</f>
        <v>9528.2000000000007</v>
      </c>
      <c r="G13" s="862">
        <f>SUM(G5:G12)</f>
        <v>13823.56</v>
      </c>
      <c r="H13" s="862">
        <f>SUM(H5:H12)</f>
        <v>14168.33</v>
      </c>
      <c r="I13" s="862">
        <f>SUM(I5:I12)</f>
        <v>16328.79</v>
      </c>
      <c r="J13" s="862">
        <f>SUM(J5:J12)</f>
        <v>14883.590000000002</v>
      </c>
      <c r="K13" s="862">
        <f>SUM(K5:K12)</f>
        <v>15885.920000000002</v>
      </c>
      <c r="L13" s="862">
        <f>SUM(L5:L12)</f>
        <v>16496.760000000002</v>
      </c>
      <c r="M13" s="862">
        <f>SUM(M5:M12)</f>
        <v>15757.200000000003</v>
      </c>
      <c r="N13" s="862">
        <f>SUM(N5:N12)</f>
        <v>16816.420000000002</v>
      </c>
      <c r="O13" s="862">
        <f>SUM(O5:O12)</f>
        <v>17758.410000000003</v>
      </c>
    </row>
    <row r="14" spans="1:15" s="32" customFormat="1" ht="18" customHeight="1">
      <c r="A14" s="174"/>
      <c r="B14" s="255" t="s">
        <v>324</v>
      </c>
      <c r="C14" s="175"/>
      <c r="D14" s="870"/>
      <c r="E14" s="870"/>
      <c r="F14" s="870"/>
      <c r="G14" s="870"/>
      <c r="H14" s="870"/>
      <c r="I14" s="870"/>
      <c r="J14" s="870"/>
      <c r="K14" s="870"/>
      <c r="L14" s="870"/>
      <c r="M14" s="870"/>
      <c r="N14" s="870"/>
      <c r="O14" s="870"/>
    </row>
    <row r="15" spans="1:15" ht="18">
      <c r="A15" s="444" t="s">
        <v>134</v>
      </c>
      <c r="B15" s="436" t="s">
        <v>301</v>
      </c>
      <c r="C15" s="356"/>
      <c r="D15" s="871"/>
      <c r="E15" s="871"/>
      <c r="F15" s="871"/>
      <c r="G15" s="871"/>
      <c r="H15" s="871"/>
      <c r="I15" s="871"/>
      <c r="J15" s="871"/>
      <c r="K15" s="871"/>
      <c r="L15" s="871"/>
      <c r="M15" s="871"/>
      <c r="N15" s="871"/>
      <c r="O15" s="871"/>
    </row>
    <row r="16" spans="1:15" ht="16.5">
      <c r="A16" s="176" t="s">
        <v>507</v>
      </c>
      <c r="B16" s="264">
        <f>'3.0 Compte de résultat'!C11</f>
        <v>0</v>
      </c>
      <c r="C16" s="263"/>
      <c r="D16" s="872">
        <f>D13*$B$16</f>
        <v>0</v>
      </c>
      <c r="E16" s="872">
        <f t="shared" ref="E16:O16" si="0">E13*$B$16</f>
        <v>0</v>
      </c>
      <c r="F16" s="872">
        <f t="shared" si="0"/>
        <v>0</v>
      </c>
      <c r="G16" s="872">
        <f t="shared" si="0"/>
        <v>0</v>
      </c>
      <c r="H16" s="872">
        <f t="shared" si="0"/>
        <v>0</v>
      </c>
      <c r="I16" s="872">
        <f t="shared" si="0"/>
        <v>0</v>
      </c>
      <c r="J16" s="872">
        <f t="shared" si="0"/>
        <v>0</v>
      </c>
      <c r="K16" s="872">
        <f t="shared" si="0"/>
        <v>0</v>
      </c>
      <c r="L16" s="872">
        <f t="shared" si="0"/>
        <v>0</v>
      </c>
      <c r="M16" s="872">
        <f t="shared" si="0"/>
        <v>0</v>
      </c>
      <c r="N16" s="872">
        <f t="shared" si="0"/>
        <v>0</v>
      </c>
      <c r="O16" s="872">
        <f t="shared" si="0"/>
        <v>0</v>
      </c>
    </row>
    <row r="17" spans="1:15" ht="16.5">
      <c r="A17" s="179" t="s">
        <v>196</v>
      </c>
      <c r="B17" s="265">
        <f>'3.1 Détails charges fixes'!C5*1.055</f>
        <v>0</v>
      </c>
      <c r="C17" s="597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3"/>
    </row>
    <row r="18" spans="1:15" ht="16.5">
      <c r="A18" s="179" t="s">
        <v>441</v>
      </c>
      <c r="B18" s="265">
        <f>'3.1 Détails charges fixes'!C6</f>
        <v>0</v>
      </c>
      <c r="C18" s="597"/>
      <c r="D18" s="873"/>
      <c r="E18" s="873"/>
      <c r="F18" s="873"/>
      <c r="G18" s="873"/>
      <c r="H18" s="873"/>
      <c r="I18" s="873"/>
      <c r="J18" s="873"/>
      <c r="K18" s="873"/>
      <c r="L18" s="873"/>
      <c r="M18" s="873"/>
      <c r="N18" s="873"/>
      <c r="O18" s="873"/>
    </row>
    <row r="19" spans="1:15" ht="16.5">
      <c r="A19" s="179" t="s">
        <v>442</v>
      </c>
      <c r="B19" s="265">
        <f>'3.1 Détails charges fixes'!C7*1.2</f>
        <v>0</v>
      </c>
      <c r="C19" s="597"/>
      <c r="D19" s="873"/>
      <c r="E19" s="873"/>
      <c r="F19" s="873"/>
      <c r="G19" s="873"/>
      <c r="H19" s="873"/>
      <c r="I19" s="873"/>
      <c r="J19" s="873"/>
      <c r="K19" s="873"/>
      <c r="L19" s="873"/>
      <c r="M19" s="873"/>
      <c r="N19" s="873"/>
      <c r="O19" s="873"/>
    </row>
    <row r="20" spans="1:15" ht="16.5">
      <c r="A20" s="179" t="s">
        <v>197</v>
      </c>
      <c r="B20" s="265">
        <f>'3.1 Détails charges fixes'!C8*1.2</f>
        <v>0</v>
      </c>
      <c r="C20" s="597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</row>
    <row r="21" spans="1:15" ht="16.5">
      <c r="A21" s="179" t="s">
        <v>616</v>
      </c>
      <c r="B21" s="265">
        <f>'3.1 Détails charges fixes'!C9*1.2</f>
        <v>0</v>
      </c>
      <c r="C21" s="597"/>
      <c r="D21" s="873"/>
      <c r="E21" s="873"/>
      <c r="F21" s="873"/>
      <c r="G21" s="873"/>
      <c r="H21" s="873"/>
      <c r="I21" s="873">
        <v>205.9</v>
      </c>
      <c r="J21" s="873"/>
      <c r="K21" s="873"/>
      <c r="L21" s="873"/>
      <c r="M21" s="873"/>
      <c r="N21" s="873"/>
      <c r="O21" s="873"/>
    </row>
    <row r="22" spans="1:15" ht="16.5">
      <c r="A22" s="179" t="s">
        <v>198</v>
      </c>
      <c r="B22" s="265">
        <f>'3.1 Détails charges fixes'!C10*1.2</f>
        <v>0</v>
      </c>
      <c r="C22" s="597"/>
      <c r="D22" s="873"/>
      <c r="E22" s="873"/>
      <c r="F22" s="873"/>
      <c r="G22" s="873"/>
      <c r="H22" s="873"/>
      <c r="I22" s="873"/>
      <c r="J22" s="873">
        <v>510.9</v>
      </c>
      <c r="K22" s="873"/>
      <c r="L22" s="873"/>
      <c r="M22" s="873"/>
      <c r="N22" s="873">
        <v>12.38</v>
      </c>
      <c r="O22" s="873">
        <v>28.61</v>
      </c>
    </row>
    <row r="23" spans="1:15" ht="16.5">
      <c r="A23" s="84" t="str">
        <f>'3.1 Détails charges fixes'!A11</f>
        <v xml:space="preserve">           .</v>
      </c>
      <c r="B23" s="265">
        <f>'3.1 Détails charges fixes'!C11*1.2</f>
        <v>0</v>
      </c>
      <c r="C23" s="597"/>
      <c r="D23" s="873"/>
      <c r="E23" s="873"/>
      <c r="F23" s="873"/>
      <c r="G23" s="873"/>
      <c r="H23" s="873"/>
      <c r="I23" s="873"/>
      <c r="J23" s="873"/>
      <c r="K23" s="873"/>
      <c r="L23" s="873"/>
      <c r="M23" s="873"/>
      <c r="N23" s="873"/>
      <c r="O23" s="873"/>
    </row>
    <row r="24" spans="1:15" ht="16.5">
      <c r="A24" s="179" t="s">
        <v>444</v>
      </c>
      <c r="B24" s="265">
        <f>'3.1 Détails charges fixes'!C14*1.2</f>
        <v>0</v>
      </c>
      <c r="C24" s="597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873"/>
    </row>
    <row r="25" spans="1:15" ht="16.5">
      <c r="A25" s="179" t="s">
        <v>445</v>
      </c>
      <c r="B25" s="265">
        <f>'3.1 Détails charges fixes'!C15*1.2</f>
        <v>0</v>
      </c>
      <c r="C25" s="597"/>
      <c r="D25" s="873"/>
      <c r="E25" s="873"/>
      <c r="F25" s="873"/>
      <c r="G25" s="873"/>
      <c r="H25" s="873"/>
      <c r="I25" s="873"/>
      <c r="J25" s="873"/>
      <c r="K25" s="873"/>
      <c r="L25" s="873"/>
      <c r="M25" s="873"/>
      <c r="N25" s="873"/>
      <c r="O25" s="873"/>
    </row>
    <row r="26" spans="1:15" ht="16.5">
      <c r="A26" s="179" t="s">
        <v>610</v>
      </c>
      <c r="B26" s="265">
        <f>'3.1 Détails charges fixes'!C163</f>
        <v>0</v>
      </c>
      <c r="C26" s="597"/>
      <c r="D26" s="873"/>
      <c r="E26" s="873"/>
      <c r="F26" s="873"/>
      <c r="G26" s="873"/>
      <c r="H26" s="873"/>
      <c r="I26" s="873"/>
      <c r="J26" s="873">
        <v>555.59</v>
      </c>
      <c r="K26" s="873"/>
      <c r="L26" s="873"/>
      <c r="M26" s="873">
        <v>897</v>
      </c>
      <c r="N26" s="873"/>
      <c r="O26" s="873"/>
    </row>
    <row r="27" spans="1:15" ht="16.5">
      <c r="A27" s="179" t="s">
        <v>609</v>
      </c>
      <c r="B27" s="265"/>
      <c r="C27" s="597"/>
      <c r="D27" s="873"/>
      <c r="E27" s="873"/>
      <c r="F27" s="873"/>
      <c r="G27" s="873"/>
      <c r="H27" s="873"/>
      <c r="I27" s="873"/>
      <c r="J27" s="873"/>
      <c r="K27" s="873"/>
      <c r="L27" s="873"/>
      <c r="M27" s="873">
        <v>202.35</v>
      </c>
      <c r="N27" s="873"/>
      <c r="O27" s="873"/>
    </row>
    <row r="28" spans="1:15" ht="16.5">
      <c r="A28" s="179" t="s">
        <v>446</v>
      </c>
      <c r="B28" s="265">
        <f>'3.1 Détails charges fixes'!C17*1.2</f>
        <v>0</v>
      </c>
      <c r="C28" s="597"/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</row>
    <row r="29" spans="1:15" ht="16.5">
      <c r="A29" s="179" t="s">
        <v>447</v>
      </c>
      <c r="B29" s="265">
        <f>'3.1 Détails charges fixes'!C18*1.2</f>
        <v>0</v>
      </c>
      <c r="C29" s="597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3"/>
      <c r="O29" s="873"/>
    </row>
    <row r="30" spans="1:15" ht="16.5">
      <c r="A30" s="179" t="s">
        <v>448</v>
      </c>
      <c r="B30" s="265">
        <f>'3.1 Détails charges fixes'!C19*1.2</f>
        <v>0</v>
      </c>
      <c r="C30" s="597"/>
      <c r="D30" s="873"/>
      <c r="E30" s="873"/>
      <c r="F30" s="873"/>
      <c r="G30" s="873"/>
      <c r="H30" s="873"/>
      <c r="I30" s="873"/>
      <c r="J30" s="873"/>
      <c r="K30" s="873"/>
      <c r="L30" s="873"/>
      <c r="M30" s="873"/>
      <c r="N30" s="873"/>
      <c r="O30" s="873"/>
    </row>
    <row r="31" spans="1:15" ht="16.5">
      <c r="A31" s="179" t="s">
        <v>199</v>
      </c>
      <c r="B31" s="265">
        <f>'3.1 Détails charges fixes'!C20</f>
        <v>0</v>
      </c>
      <c r="C31" s="597"/>
      <c r="D31" s="873"/>
      <c r="E31" s="873"/>
      <c r="F31" s="873"/>
      <c r="G31" s="873"/>
      <c r="H31" s="873"/>
      <c r="I31" s="873"/>
      <c r="J31" s="873"/>
      <c r="K31" s="873"/>
      <c r="L31" s="873"/>
      <c r="M31" s="873"/>
      <c r="N31" s="873"/>
      <c r="O31" s="873"/>
    </row>
    <row r="32" spans="1:15" ht="16.5">
      <c r="A32" s="179" t="s">
        <v>615</v>
      </c>
      <c r="B32" s="265"/>
      <c r="C32" s="597"/>
      <c r="D32" s="873"/>
      <c r="E32" s="873"/>
      <c r="F32" s="873"/>
      <c r="G32" s="873"/>
      <c r="H32" s="873"/>
      <c r="I32" s="873">
        <v>202</v>
      </c>
      <c r="J32" s="873"/>
      <c r="K32" s="873"/>
      <c r="L32" s="873"/>
      <c r="M32" s="873"/>
      <c r="N32" s="873"/>
      <c r="O32" s="873"/>
    </row>
    <row r="33" spans="1:22" ht="16.5">
      <c r="A33" s="179" t="s">
        <v>200</v>
      </c>
      <c r="B33" s="265">
        <f>'3.1 Détails charges fixes'!C21*1.2</f>
        <v>0</v>
      </c>
      <c r="C33" s="597"/>
      <c r="D33" s="873"/>
      <c r="E33" s="873"/>
      <c r="F33" s="873"/>
      <c r="G33" s="873"/>
      <c r="H33" s="873"/>
      <c r="I33" s="873"/>
      <c r="J33" s="873"/>
      <c r="K33" s="873"/>
      <c r="L33" s="873"/>
      <c r="M33" s="873">
        <v>137.54</v>
      </c>
      <c r="N33" s="873"/>
      <c r="O33" s="873"/>
    </row>
    <row r="34" spans="1:22" ht="16.5">
      <c r="A34" s="179" t="s">
        <v>443</v>
      </c>
      <c r="B34" s="265">
        <f>'3.1 Détails charges fixes'!C22</f>
        <v>0</v>
      </c>
      <c r="C34" s="597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</row>
    <row r="35" spans="1:22" ht="16.5">
      <c r="A35" s="179" t="str">
        <f>'3.1 Détails charges fixes'!A23</f>
        <v xml:space="preserve">           .</v>
      </c>
      <c r="B35" s="265">
        <f>'3.1 Détails charges fixes'!C23*1.2</f>
        <v>0</v>
      </c>
      <c r="C35" s="597"/>
      <c r="D35" s="873"/>
      <c r="E35" s="873"/>
      <c r="F35" s="873"/>
      <c r="G35" s="873"/>
      <c r="H35" s="873"/>
      <c r="I35" s="873"/>
      <c r="J35" s="873"/>
      <c r="K35" s="873"/>
      <c r="L35" s="873"/>
      <c r="M35" s="873"/>
      <c r="N35" s="873"/>
      <c r="O35" s="873"/>
    </row>
    <row r="36" spans="1:22" ht="16.5">
      <c r="A36" s="179" t="s">
        <v>201</v>
      </c>
      <c r="B36" s="265">
        <f>'3.1 Détails charges fixes'!C26*1.2</f>
        <v>0</v>
      </c>
      <c r="C36" s="597"/>
      <c r="D36" s="873"/>
      <c r="E36" s="873"/>
      <c r="F36" s="873"/>
      <c r="G36" s="873"/>
      <c r="H36" s="873"/>
      <c r="I36" s="873"/>
      <c r="J36" s="873"/>
      <c r="K36" s="873"/>
      <c r="L36" s="873"/>
      <c r="M36" s="873"/>
      <c r="N36" s="873"/>
      <c r="O36" s="873"/>
    </row>
    <row r="37" spans="1:22" ht="16.5">
      <c r="A37" s="179" t="s">
        <v>202</v>
      </c>
      <c r="B37" s="265">
        <f>+'3.1 Détails charges fixes'!C27*1.2</f>
        <v>0</v>
      </c>
      <c r="C37" s="597"/>
      <c r="D37" s="873"/>
      <c r="E37" s="873"/>
      <c r="F37" s="873"/>
      <c r="G37" s="873"/>
      <c r="H37" s="873"/>
      <c r="I37" s="873">
        <v>212.61</v>
      </c>
      <c r="J37" s="873">
        <v>212.61</v>
      </c>
      <c r="K37" s="873">
        <v>212.61</v>
      </c>
      <c r="L37" s="873">
        <v>212.61</v>
      </c>
      <c r="M37" s="873">
        <v>212.61</v>
      </c>
      <c r="N37" s="873">
        <f>212.61*2</f>
        <v>425.22</v>
      </c>
      <c r="O37" s="873"/>
    </row>
    <row r="38" spans="1:22" ht="16.5">
      <c r="A38" s="179" t="s">
        <v>203</v>
      </c>
      <c r="B38" s="265">
        <f>'3.1 Détails charges fixes'!C28*1.2</f>
        <v>0</v>
      </c>
      <c r="C38" s="597"/>
      <c r="D38" s="873"/>
      <c r="E38" s="873"/>
      <c r="F38" s="873"/>
      <c r="G38" s="873"/>
      <c r="H38" s="873"/>
      <c r="I38" s="873"/>
      <c r="J38" s="873"/>
      <c r="K38" s="873"/>
      <c r="L38" s="873"/>
      <c r="M38" s="873"/>
      <c r="N38" s="873"/>
      <c r="O38" s="873"/>
    </row>
    <row r="39" spans="1:22" ht="16.5">
      <c r="A39" s="179" t="s">
        <v>232</v>
      </c>
      <c r="B39" s="265">
        <f>'3.1 Détails charges fixes'!C38*1.2</f>
        <v>0</v>
      </c>
      <c r="C39" s="597"/>
      <c r="D39" s="873"/>
      <c r="E39" s="873"/>
      <c r="F39" s="873"/>
      <c r="G39" s="873"/>
      <c r="H39" s="873"/>
      <c r="I39" s="873"/>
      <c r="J39" s="873"/>
      <c r="K39" s="873"/>
      <c r="L39" s="873"/>
      <c r="M39" s="873"/>
      <c r="N39" s="873"/>
      <c r="O39" s="873"/>
    </row>
    <row r="40" spans="1:22" ht="16.5">
      <c r="A40" s="179" t="s">
        <v>619</v>
      </c>
      <c r="B40" s="265"/>
      <c r="C40" s="597"/>
      <c r="D40" s="873"/>
      <c r="E40" s="873"/>
      <c r="F40" s="873"/>
      <c r="G40" s="873"/>
      <c r="H40" s="873"/>
      <c r="I40" s="873"/>
      <c r="J40" s="873"/>
      <c r="K40" s="873"/>
      <c r="L40" s="873"/>
      <c r="M40" s="873"/>
      <c r="N40" s="873"/>
      <c r="O40" s="873">
        <f>71.62+13.14</f>
        <v>84.76</v>
      </c>
    </row>
    <row r="41" spans="1:22" ht="16.5">
      <c r="A41" s="179" t="s">
        <v>204</v>
      </c>
      <c r="B41" s="265">
        <f>'3.1 Détails charges fixes'!C30</f>
        <v>0</v>
      </c>
      <c r="C41" s="597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>
        <f>74+11.3+9.05+104</f>
        <v>198.35</v>
      </c>
    </row>
    <row r="42" spans="1:22" ht="16.5">
      <c r="A42" s="179" t="s">
        <v>602</v>
      </c>
      <c r="B42" s="265"/>
      <c r="C42" s="597"/>
      <c r="D42" s="873"/>
      <c r="E42" s="873"/>
      <c r="F42" s="873"/>
      <c r="G42" s="873"/>
      <c r="H42" s="873"/>
      <c r="I42" s="873"/>
      <c r="J42" s="873">
        <v>16.05</v>
      </c>
      <c r="K42" s="873">
        <v>10.199999999999999</v>
      </c>
      <c r="L42" s="873">
        <v>11.6</v>
      </c>
      <c r="M42" s="873">
        <v>20</v>
      </c>
      <c r="N42" s="873">
        <v>44.5</v>
      </c>
      <c r="O42" s="873">
        <v>20</v>
      </c>
    </row>
    <row r="43" spans="1:22" ht="16.5">
      <c r="A43" s="179" t="s">
        <v>205</v>
      </c>
      <c r="B43" s="265">
        <f>'3.1 Détails charges fixes'!C31</f>
        <v>0</v>
      </c>
      <c r="C43" s="597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>
        <v>69.5</v>
      </c>
      <c r="O43" s="873"/>
    </row>
    <row r="44" spans="1:22" ht="16.5">
      <c r="A44" s="179" t="s">
        <v>618</v>
      </c>
      <c r="B44" s="265"/>
      <c r="C44" s="597"/>
      <c r="D44" s="873"/>
      <c r="E44" s="873"/>
      <c r="F44" s="873"/>
      <c r="G44" s="873"/>
      <c r="H44" s="873"/>
      <c r="I44" s="873"/>
      <c r="J44" s="873"/>
      <c r="K44" s="873"/>
      <c r="L44" s="873">
        <v>43.5</v>
      </c>
      <c r="M44" s="873">
        <v>34.65</v>
      </c>
      <c r="N44" s="873"/>
      <c r="O44" s="873"/>
    </row>
    <row r="45" spans="1:22" ht="16.5">
      <c r="A45" s="179" t="s">
        <v>206</v>
      </c>
      <c r="B45" s="265">
        <f>'3.1 Détails charges fixes'!C32</f>
        <v>0</v>
      </c>
      <c r="C45" s="597"/>
      <c r="D45" s="873"/>
      <c r="E45" s="873"/>
      <c r="F45" s="873"/>
      <c r="G45" s="873"/>
      <c r="H45" s="873">
        <v>14.04</v>
      </c>
      <c r="I45" s="873"/>
      <c r="J45" s="873"/>
      <c r="K45" s="873"/>
      <c r="L45" s="873">
        <v>21.24</v>
      </c>
      <c r="M45" s="873">
        <v>5.7</v>
      </c>
      <c r="N45" s="873"/>
      <c r="O45" s="873"/>
    </row>
    <row r="46" spans="1:22" ht="16.5">
      <c r="A46" s="179" t="s">
        <v>207</v>
      </c>
      <c r="B46" s="265">
        <f>'3.1 Détails charges fixes'!C33*1.2</f>
        <v>0</v>
      </c>
      <c r="C46" s="597"/>
      <c r="D46" s="873"/>
      <c r="E46" s="873"/>
      <c r="F46" s="873"/>
      <c r="G46" s="873"/>
      <c r="H46" s="873"/>
      <c r="I46" s="873">
        <v>35.979999999999997</v>
      </c>
      <c r="J46" s="873">
        <v>86.97</v>
      </c>
      <c r="K46" s="873">
        <v>37.97</v>
      </c>
      <c r="L46" s="873">
        <v>37.97</v>
      </c>
      <c r="M46" s="873">
        <v>37.97</v>
      </c>
      <c r="N46" s="873">
        <v>37.97</v>
      </c>
      <c r="O46" s="873">
        <v>37.97</v>
      </c>
    </row>
    <row r="47" spans="1:22" ht="16.5">
      <c r="A47" s="179" t="s">
        <v>604</v>
      </c>
      <c r="B47" s="265">
        <f>'3.1 Détails charges fixes'!C34*1.2</f>
        <v>0</v>
      </c>
      <c r="C47" s="597"/>
      <c r="D47" s="873"/>
      <c r="E47" s="873"/>
      <c r="F47" s="873"/>
      <c r="G47" s="873"/>
      <c r="H47" s="873"/>
      <c r="I47" s="873"/>
      <c r="J47" s="873"/>
      <c r="K47" s="873"/>
      <c r="L47" s="873"/>
      <c r="M47" s="873"/>
      <c r="N47" s="873"/>
      <c r="O47" s="873"/>
      <c r="V47" s="28" t="s">
        <v>578</v>
      </c>
    </row>
    <row r="48" spans="1:22" ht="16.5">
      <c r="A48" s="179" t="s">
        <v>208</v>
      </c>
      <c r="B48" s="265">
        <f>'3.1 Détails charges fixes'!C35*1.2</f>
        <v>0</v>
      </c>
      <c r="C48" s="597"/>
      <c r="D48" s="873"/>
      <c r="E48" s="873"/>
      <c r="F48" s="873">
        <v>20.7</v>
      </c>
      <c r="G48" s="873">
        <v>20.7</v>
      </c>
      <c r="H48" s="873">
        <v>20.7</v>
      </c>
      <c r="I48" s="873">
        <v>20.7</v>
      </c>
      <c r="J48" s="873">
        <v>20.7</v>
      </c>
      <c r="K48" s="873">
        <v>20.7</v>
      </c>
      <c r="L48" s="873">
        <v>20.7</v>
      </c>
      <c r="M48" s="873">
        <v>20.7</v>
      </c>
      <c r="N48" s="873">
        <v>20.7</v>
      </c>
      <c r="O48" s="873">
        <v>20.7</v>
      </c>
    </row>
    <row r="49" spans="1:15" ht="16.5">
      <c r="A49" s="179" t="s">
        <v>233</v>
      </c>
      <c r="B49" s="265">
        <f>'3.1 Détails charges fixes'!C36</f>
        <v>0</v>
      </c>
      <c r="C49" s="597"/>
      <c r="D49" s="873"/>
      <c r="E49" s="873"/>
      <c r="F49" s="873"/>
      <c r="G49" s="873"/>
      <c r="H49" s="873"/>
      <c r="I49" s="873"/>
      <c r="J49" s="873"/>
      <c r="K49" s="873"/>
      <c r="L49" s="873"/>
      <c r="M49" s="873"/>
      <c r="N49" s="873"/>
      <c r="O49" s="873"/>
    </row>
    <row r="50" spans="1:15" ht="16.5">
      <c r="A50" s="179" t="s">
        <v>209</v>
      </c>
      <c r="B50" s="265">
        <f>'3.1 Détails charges fixes'!C37</f>
        <v>0</v>
      </c>
      <c r="C50" s="597"/>
      <c r="D50" s="873"/>
      <c r="E50" s="873"/>
      <c r="F50" s="873"/>
      <c r="G50" s="873"/>
      <c r="H50" s="873"/>
      <c r="I50" s="873"/>
      <c r="J50" s="873"/>
      <c r="K50" s="873"/>
      <c r="L50" s="873"/>
      <c r="M50" s="873"/>
      <c r="N50" s="873"/>
      <c r="O50" s="873"/>
    </row>
    <row r="51" spans="1:15" ht="16.5">
      <c r="A51" s="179"/>
      <c r="B51" s="265"/>
      <c r="C51" s="597"/>
      <c r="D51" s="873"/>
      <c r="E51" s="873"/>
      <c r="F51" s="873"/>
      <c r="G51" s="873"/>
      <c r="H51" s="873"/>
      <c r="I51" s="873"/>
      <c r="J51" s="873"/>
      <c r="K51" s="873"/>
      <c r="L51" s="873"/>
      <c r="M51" s="873"/>
      <c r="N51" s="873"/>
      <c r="O51" s="873"/>
    </row>
    <row r="52" spans="1:15" ht="16.5">
      <c r="A52" s="890" t="s">
        <v>617</v>
      </c>
      <c r="B52" s="265"/>
      <c r="C52" s="597"/>
      <c r="D52" s="873"/>
      <c r="E52" s="873"/>
      <c r="F52" s="873"/>
      <c r="G52" s="873"/>
      <c r="H52" s="873"/>
      <c r="I52" s="873"/>
      <c r="J52" s="873"/>
      <c r="K52" s="873"/>
      <c r="L52" s="873">
        <v>456.84</v>
      </c>
      <c r="M52" s="873"/>
      <c r="N52" s="873"/>
      <c r="O52" s="873"/>
    </row>
    <row r="53" spans="1:15" ht="16.5">
      <c r="A53" s="179" t="str">
        <f>'3.1 Détails charges fixes'!A38</f>
        <v xml:space="preserve">           . </v>
      </c>
      <c r="B53" s="265">
        <f>'3.1 Détails charges fixes'!C38*1.2</f>
        <v>0</v>
      </c>
      <c r="C53" s="597"/>
      <c r="D53" s="873"/>
      <c r="E53" s="873"/>
      <c r="F53" s="873"/>
      <c r="G53" s="873"/>
      <c r="H53" s="873"/>
      <c r="I53" s="873"/>
      <c r="J53" s="873"/>
      <c r="K53" s="873"/>
      <c r="L53" s="873"/>
      <c r="M53" s="873"/>
      <c r="N53" s="873"/>
      <c r="O53" s="873"/>
    </row>
    <row r="54" spans="1:15" ht="16.5">
      <c r="A54" s="179" t="s">
        <v>211</v>
      </c>
      <c r="B54" s="265">
        <f>'3.1 Détails charges fixes'!C50</f>
        <v>0</v>
      </c>
      <c r="C54" s="597"/>
      <c r="D54" s="873"/>
      <c r="E54" s="873"/>
      <c r="F54" s="873"/>
      <c r="G54" s="873"/>
      <c r="H54" s="873"/>
      <c r="I54" s="873"/>
      <c r="J54" s="873"/>
      <c r="K54" s="873"/>
      <c r="L54" s="873"/>
      <c r="M54" s="873"/>
      <c r="N54" s="873"/>
      <c r="O54" s="873"/>
    </row>
    <row r="55" spans="1:15" ht="16.5">
      <c r="A55" s="179" t="s">
        <v>213</v>
      </c>
      <c r="B55" s="265">
        <f>'3.1 Détails charges fixes'!C54</f>
        <v>0</v>
      </c>
      <c r="C55" s="597"/>
      <c r="D55" s="873"/>
      <c r="E55" s="873"/>
      <c r="F55" s="873"/>
      <c r="G55" s="873"/>
      <c r="H55" s="873"/>
      <c r="I55" s="873"/>
      <c r="J55" s="873"/>
      <c r="K55" s="873"/>
      <c r="L55" s="873"/>
      <c r="M55" s="873"/>
      <c r="N55" s="873"/>
      <c r="O55" s="873"/>
    </row>
    <row r="56" spans="1:15" ht="16.5">
      <c r="A56" s="179" t="s">
        <v>214</v>
      </c>
      <c r="B56" s="265">
        <f>'3.1 Détails charges fixes'!C52+'3.1 Détails charges fixes'!C53</f>
        <v>0</v>
      </c>
      <c r="C56" s="597"/>
      <c r="D56" s="873"/>
      <c r="E56" s="873"/>
      <c r="F56" s="873"/>
      <c r="G56" s="873"/>
      <c r="H56" s="873"/>
      <c r="I56" s="873"/>
      <c r="J56" s="873"/>
      <c r="K56" s="873"/>
      <c r="L56" s="873"/>
      <c r="M56" s="873"/>
      <c r="N56" s="873"/>
      <c r="O56" s="873"/>
    </row>
    <row r="57" spans="1:15" ht="16.5">
      <c r="A57" s="179" t="s">
        <v>212</v>
      </c>
      <c r="B57" s="265">
        <f>'3.1 Détails charges fixes'!C57</f>
        <v>0</v>
      </c>
      <c r="C57" s="597"/>
      <c r="D57" s="873"/>
      <c r="E57" s="873"/>
      <c r="F57" s="873"/>
      <c r="G57" s="873"/>
      <c r="H57" s="873"/>
      <c r="I57" s="873"/>
      <c r="J57" s="873"/>
      <c r="K57" s="873"/>
      <c r="L57" s="873"/>
      <c r="M57" s="873"/>
      <c r="N57" s="873"/>
      <c r="O57" s="873"/>
    </row>
    <row r="58" spans="1:15" ht="16.5">
      <c r="A58" s="179" t="s">
        <v>608</v>
      </c>
      <c r="B58" s="265">
        <f>'3.1 Détails charges fixes'!C58</f>
        <v>0</v>
      </c>
      <c r="C58" s="597"/>
      <c r="D58" s="873"/>
      <c r="E58" s="873"/>
      <c r="F58" s="873"/>
      <c r="G58" s="873"/>
      <c r="H58" s="873">
        <v>372</v>
      </c>
      <c r="I58" s="873"/>
      <c r="J58" s="873"/>
      <c r="K58" s="873">
        <v>370</v>
      </c>
      <c r="L58" s="873"/>
      <c r="M58" s="873"/>
      <c r="N58" s="873">
        <v>494</v>
      </c>
      <c r="O58" s="873"/>
    </row>
    <row r="59" spans="1:15" ht="16.5">
      <c r="A59" s="179" t="s">
        <v>606</v>
      </c>
      <c r="B59" s="265">
        <f>'3.1 Détails charges fixes'!C59</f>
        <v>0</v>
      </c>
      <c r="C59" s="597"/>
      <c r="D59" s="873"/>
      <c r="E59" s="873"/>
      <c r="F59" s="873"/>
      <c r="G59" s="873"/>
      <c r="H59" s="873"/>
      <c r="I59" s="873">
        <v>10.8</v>
      </c>
      <c r="J59" s="873">
        <v>50.45</v>
      </c>
      <c r="K59" s="873">
        <v>53.28</v>
      </c>
      <c r="L59" s="873">
        <v>53.28</v>
      </c>
      <c r="M59" s="873">
        <v>58.7</v>
      </c>
      <c r="N59" s="873">
        <v>58.7</v>
      </c>
      <c r="O59" s="873">
        <v>58.7</v>
      </c>
    </row>
    <row r="60" spans="1:15" ht="16.5">
      <c r="A60" s="179" t="s">
        <v>607</v>
      </c>
      <c r="B60" s="265"/>
      <c r="C60" s="597"/>
      <c r="D60" s="873"/>
      <c r="E60" s="873"/>
      <c r="F60" s="873"/>
      <c r="G60" s="873"/>
      <c r="H60" s="873"/>
      <c r="I60" s="873"/>
      <c r="J60" s="873"/>
      <c r="K60" s="873"/>
      <c r="L60" s="873"/>
      <c r="M60" s="873"/>
      <c r="N60" s="873"/>
      <c r="O60" s="873"/>
    </row>
    <row r="61" spans="1:15" ht="16.5">
      <c r="A61" s="179" t="s">
        <v>603</v>
      </c>
      <c r="B61" s="265"/>
      <c r="C61" s="597"/>
      <c r="D61" s="873"/>
      <c r="E61" s="873"/>
      <c r="F61" s="873"/>
      <c r="G61" s="873"/>
      <c r="H61" s="873"/>
      <c r="I61" s="873"/>
      <c r="J61" s="873"/>
      <c r="K61" s="873"/>
      <c r="L61" s="873"/>
      <c r="M61" s="873"/>
      <c r="N61" s="873"/>
      <c r="O61" s="873"/>
    </row>
    <row r="62" spans="1:15" ht="16.5">
      <c r="A62" s="179" t="s">
        <v>449</v>
      </c>
      <c r="B62" s="265">
        <f>'3.1 Détails charges fixes'!C70</f>
        <v>0</v>
      </c>
      <c r="C62" s="597"/>
      <c r="D62" s="873"/>
      <c r="E62" s="873"/>
      <c r="F62" s="873"/>
      <c r="G62" s="873"/>
      <c r="H62" s="873"/>
      <c r="I62" s="873"/>
      <c r="J62" s="873"/>
      <c r="K62" s="873"/>
      <c r="L62" s="873"/>
      <c r="M62" s="873"/>
      <c r="N62" s="873"/>
      <c r="O62" s="873"/>
    </row>
    <row r="63" spans="1:15" ht="16.5">
      <c r="A63" s="179" t="s">
        <v>325</v>
      </c>
      <c r="B63" s="265">
        <f>'3,131 int emprunts'!E6</f>
        <v>0</v>
      </c>
      <c r="C63" s="263"/>
      <c r="D63" s="861">
        <f>B63</f>
        <v>0</v>
      </c>
      <c r="E63" s="861">
        <f>B63</f>
        <v>0</v>
      </c>
      <c r="F63" s="861">
        <f>B63</f>
        <v>0</v>
      </c>
      <c r="G63" s="861">
        <f>B63</f>
        <v>0</v>
      </c>
      <c r="H63" s="861">
        <f>B63</f>
        <v>0</v>
      </c>
      <c r="I63" s="861">
        <f>B63</f>
        <v>0</v>
      </c>
      <c r="J63" s="861">
        <f>B63</f>
        <v>0</v>
      </c>
      <c r="K63" s="861">
        <f>B63</f>
        <v>0</v>
      </c>
      <c r="L63" s="861">
        <f>B63</f>
        <v>0</v>
      </c>
      <c r="M63" s="861">
        <f>B63</f>
        <v>0</v>
      </c>
      <c r="N63" s="861">
        <f>B63</f>
        <v>0</v>
      </c>
      <c r="O63" s="861">
        <f>B63</f>
        <v>0</v>
      </c>
    </row>
    <row r="64" spans="1:15" ht="16.5">
      <c r="A64" s="179" t="s">
        <v>326</v>
      </c>
      <c r="B64" s="265">
        <f>'3,131 int emprunts'!E20</f>
        <v>0</v>
      </c>
      <c r="C64" s="263"/>
      <c r="D64" s="861">
        <f>B64</f>
        <v>0</v>
      </c>
      <c r="E64" s="861">
        <f>B64</f>
        <v>0</v>
      </c>
      <c r="F64" s="861">
        <f>B64</f>
        <v>0</v>
      </c>
      <c r="G64" s="861">
        <f>B64</f>
        <v>0</v>
      </c>
      <c r="H64" s="861">
        <f>B64</f>
        <v>0</v>
      </c>
      <c r="I64" s="861">
        <f>B64</f>
        <v>0</v>
      </c>
      <c r="J64" s="861">
        <f>B64</f>
        <v>0</v>
      </c>
      <c r="K64" s="861">
        <f>B64</f>
        <v>0</v>
      </c>
      <c r="L64" s="861">
        <f>B64</f>
        <v>0</v>
      </c>
      <c r="M64" s="861">
        <f>B64</f>
        <v>0</v>
      </c>
      <c r="N64" s="861">
        <f>B64</f>
        <v>0</v>
      </c>
      <c r="O64" s="861">
        <f>B64</f>
        <v>0</v>
      </c>
    </row>
    <row r="65" spans="1:15" ht="16.5">
      <c r="A65" s="179" t="s">
        <v>327</v>
      </c>
      <c r="B65" s="265">
        <f>'3,131 int emprunts'!L20</f>
        <v>0</v>
      </c>
      <c r="C65" s="263"/>
      <c r="D65" s="861">
        <f>B65</f>
        <v>0</v>
      </c>
      <c r="E65" s="861">
        <f>B65</f>
        <v>0</v>
      </c>
      <c r="F65" s="861">
        <f>B65</f>
        <v>0</v>
      </c>
      <c r="G65" s="861">
        <f>B65</f>
        <v>0</v>
      </c>
      <c r="H65" s="861">
        <f>B65</f>
        <v>0</v>
      </c>
      <c r="I65" s="861">
        <f>B65</f>
        <v>0</v>
      </c>
      <c r="J65" s="861">
        <f>B65</f>
        <v>0</v>
      </c>
      <c r="K65" s="861">
        <f>B65</f>
        <v>0</v>
      </c>
      <c r="L65" s="861">
        <f>B65</f>
        <v>0</v>
      </c>
      <c r="M65" s="861">
        <f>B65</f>
        <v>0</v>
      </c>
      <c r="N65" s="861">
        <f>B65</f>
        <v>0</v>
      </c>
      <c r="O65" s="861">
        <f>B65</f>
        <v>0</v>
      </c>
    </row>
    <row r="66" spans="1:15" ht="16.5">
      <c r="A66" s="179" t="s">
        <v>215</v>
      </c>
      <c r="B66" s="265">
        <f>'3.1 Détails charges fixes'!C73</f>
        <v>0</v>
      </c>
      <c r="C66" s="177"/>
      <c r="D66" s="874"/>
      <c r="E66" s="874"/>
      <c r="F66" s="874"/>
      <c r="G66" s="874"/>
      <c r="H66" s="874"/>
      <c r="I66" s="874"/>
      <c r="J66" s="874"/>
      <c r="K66" s="874"/>
      <c r="L66" s="874"/>
      <c r="M66" s="874"/>
      <c r="N66" s="874"/>
      <c r="O66" s="874"/>
    </row>
    <row r="67" spans="1:15" ht="16.5">
      <c r="A67" s="179" t="s">
        <v>216</v>
      </c>
      <c r="B67" s="257"/>
      <c r="C67" s="263" t="s">
        <v>0</v>
      </c>
      <c r="D67" s="872"/>
      <c r="E67" s="872">
        <f t="shared" ref="E67:O67" si="1">E81</f>
        <v>0</v>
      </c>
      <c r="F67" s="872">
        <v>0</v>
      </c>
      <c r="G67" s="872">
        <f>431.2+80</f>
        <v>511.2</v>
      </c>
      <c r="H67" s="872">
        <v>64</v>
      </c>
      <c r="I67" s="872">
        <v>782</v>
      </c>
      <c r="J67" s="872">
        <v>355</v>
      </c>
      <c r="K67" s="872"/>
      <c r="L67" s="872">
        <v>194</v>
      </c>
      <c r="M67" s="872">
        <v>172</v>
      </c>
      <c r="N67" s="872"/>
      <c r="O67" s="872">
        <v>153</v>
      </c>
    </row>
    <row r="68" spans="1:15" ht="16.5">
      <c r="A68" s="178" t="s">
        <v>217</v>
      </c>
      <c r="B68" s="258"/>
      <c r="C68" s="252">
        <f>'1.0 Plan de financement'!C17+'1.0 Plan de financement'!C21</f>
        <v>0</v>
      </c>
      <c r="D68" s="866">
        <v>0</v>
      </c>
      <c r="E68" s="866"/>
      <c r="F68" s="866"/>
      <c r="G68" s="866"/>
      <c r="H68" s="866"/>
      <c r="I68" s="866"/>
      <c r="J68" s="866"/>
      <c r="K68" s="866"/>
      <c r="L68" s="866"/>
      <c r="M68" s="866"/>
      <c r="N68" s="866"/>
      <c r="O68" s="866"/>
    </row>
    <row r="69" spans="1:15" ht="16.5">
      <c r="A69" s="158" t="s">
        <v>218</v>
      </c>
      <c r="B69" s="259"/>
      <c r="C69" s="253">
        <f>'1.0 Plan de financement'!C18+'1.0 Plan de financement'!C19+'1.0 Plan de financement'!C22</f>
        <v>0</v>
      </c>
      <c r="D69" s="867"/>
      <c r="E69" s="867"/>
      <c r="F69" s="867"/>
      <c r="G69" s="867"/>
      <c r="H69" s="867"/>
      <c r="I69" s="867"/>
      <c r="J69" s="867"/>
      <c r="K69" s="867"/>
      <c r="L69" s="867"/>
      <c r="M69" s="867"/>
      <c r="N69" s="867"/>
      <c r="O69" s="867"/>
    </row>
    <row r="70" spans="1:15" ht="18" customHeight="1">
      <c r="A70" s="659" t="s">
        <v>135</v>
      </c>
      <c r="B70" s="232"/>
      <c r="C70" s="173">
        <f>SUM(C15:C69)</f>
        <v>0</v>
      </c>
      <c r="D70" s="862">
        <f t="shared" ref="D70:O70" si="2">SUM(D15:D69)</f>
        <v>0</v>
      </c>
      <c r="E70" s="862">
        <f t="shared" si="2"/>
        <v>0</v>
      </c>
      <c r="F70" s="862">
        <f t="shared" si="2"/>
        <v>20.7</v>
      </c>
      <c r="G70" s="862">
        <f t="shared" si="2"/>
        <v>531.9</v>
      </c>
      <c r="H70" s="862">
        <f t="shared" si="2"/>
        <v>470.74</v>
      </c>
      <c r="I70" s="862">
        <f t="shared" si="2"/>
        <v>1469.99</v>
      </c>
      <c r="J70" s="862">
        <f t="shared" si="2"/>
        <v>1808.27</v>
      </c>
      <c r="K70" s="862">
        <f t="shared" si="2"/>
        <v>704.76</v>
      </c>
      <c r="L70" s="862">
        <f t="shared" si="2"/>
        <v>1051.74</v>
      </c>
      <c r="M70" s="862">
        <f t="shared" si="2"/>
        <v>1799.2200000000003</v>
      </c>
      <c r="N70" s="862">
        <f t="shared" si="2"/>
        <v>1162.97</v>
      </c>
      <c r="O70" s="862">
        <f t="shared" si="2"/>
        <v>602.09</v>
      </c>
    </row>
    <row r="71" spans="1:15" ht="18" customHeight="1">
      <c r="A71" s="660" t="s">
        <v>254</v>
      </c>
      <c r="B71" s="233"/>
      <c r="C71" s="882">
        <f>C13-C70</f>
        <v>6000</v>
      </c>
      <c r="D71" s="875">
        <f>D13-D70</f>
        <v>6000</v>
      </c>
      <c r="E71" s="875">
        <f>E13-E70</f>
        <v>6000</v>
      </c>
      <c r="F71" s="875">
        <f>F13-F70</f>
        <v>9507.5</v>
      </c>
      <c r="G71" s="875">
        <f>G13-G70</f>
        <v>13291.66</v>
      </c>
      <c r="H71" s="875">
        <f>H13-H70</f>
        <v>13697.59</v>
      </c>
      <c r="I71" s="875">
        <f>I13-I70</f>
        <v>14858.800000000001</v>
      </c>
      <c r="J71" s="875">
        <f>J13-J70</f>
        <v>13075.320000000002</v>
      </c>
      <c r="K71" s="875">
        <f>K13-K70</f>
        <v>15181.160000000002</v>
      </c>
      <c r="L71" s="875">
        <f>L13-L70</f>
        <v>15445.020000000002</v>
      </c>
      <c r="M71" s="875">
        <f>M13-M70</f>
        <v>13957.980000000003</v>
      </c>
      <c r="N71" s="875">
        <f>N13-N70</f>
        <v>15653.450000000003</v>
      </c>
      <c r="O71" s="875">
        <f>O13-O70</f>
        <v>17156.320000000003</v>
      </c>
    </row>
    <row r="72" spans="1:15" ht="18" customHeight="1">
      <c r="A72" s="660" t="s">
        <v>136</v>
      </c>
      <c r="B72" s="233"/>
      <c r="C72" s="882">
        <f>C71*1</f>
        <v>6000</v>
      </c>
      <c r="D72" s="875">
        <f>C72+D71</f>
        <v>12000</v>
      </c>
      <c r="E72" s="875">
        <f>D72+E71</f>
        <v>18000</v>
      </c>
      <c r="F72" s="875">
        <f t="shared" ref="F72:O72" si="3">E72+F71</f>
        <v>27507.5</v>
      </c>
      <c r="G72" s="875">
        <f t="shared" si="3"/>
        <v>40799.160000000003</v>
      </c>
      <c r="H72" s="875">
        <f t="shared" si="3"/>
        <v>54496.75</v>
      </c>
      <c r="I72" s="875">
        <f t="shared" si="3"/>
        <v>69355.55</v>
      </c>
      <c r="J72" s="875">
        <f t="shared" si="3"/>
        <v>82430.87000000001</v>
      </c>
      <c r="K72" s="875">
        <f t="shared" si="3"/>
        <v>97612.030000000013</v>
      </c>
      <c r="L72" s="875">
        <f t="shared" si="3"/>
        <v>113057.05000000002</v>
      </c>
      <c r="M72" s="875">
        <f t="shared" si="3"/>
        <v>127015.03000000003</v>
      </c>
      <c r="N72" s="875">
        <f t="shared" si="3"/>
        <v>142668.48000000004</v>
      </c>
      <c r="O72" s="875">
        <f t="shared" si="3"/>
        <v>159824.80000000005</v>
      </c>
    </row>
    <row r="73" spans="1:15" ht="16.5">
      <c r="A73" s="158" t="s">
        <v>508</v>
      </c>
      <c r="B73" s="69"/>
      <c r="C73" s="169"/>
      <c r="D73" s="864"/>
      <c r="E73" s="864"/>
      <c r="F73" s="864"/>
      <c r="G73" s="864"/>
      <c r="H73" s="864"/>
      <c r="I73" s="864"/>
      <c r="J73" s="864"/>
      <c r="K73" s="864"/>
      <c r="L73" s="864"/>
      <c r="M73" s="864"/>
      <c r="N73" s="864"/>
    </row>
    <row r="74" spans="1:15" ht="16.5">
      <c r="A74" s="435">
        <v>0.19600000000000001</v>
      </c>
      <c r="B74" s="69"/>
      <c r="C74" s="169"/>
      <c r="D74" s="864"/>
      <c r="E74" s="864"/>
      <c r="F74" s="864"/>
      <c r="G74" s="864"/>
      <c r="H74" s="864"/>
      <c r="I74" s="864"/>
      <c r="J74" s="864"/>
      <c r="K74" s="864"/>
      <c r="L74" s="864"/>
      <c r="M74" s="864"/>
      <c r="N74" s="864"/>
    </row>
    <row r="75" spans="1:15">
      <c r="A75" s="69" t="s">
        <v>249</v>
      </c>
      <c r="B75" s="260"/>
      <c r="C75" s="261"/>
      <c r="D75" s="876">
        <f t="shared" ref="D75:O75" si="4">SUM(D10:D12)</f>
        <v>0</v>
      </c>
      <c r="E75" s="876">
        <f t="shared" si="4"/>
        <v>0</v>
      </c>
      <c r="F75" s="876">
        <f t="shared" si="4"/>
        <v>3528.2</v>
      </c>
      <c r="G75" s="876">
        <f t="shared" si="4"/>
        <v>4305.6000000000004</v>
      </c>
      <c r="H75" s="876">
        <f t="shared" si="4"/>
        <v>876.67</v>
      </c>
      <c r="I75" s="876">
        <f t="shared" si="4"/>
        <v>2631.2</v>
      </c>
      <c r="J75" s="876">
        <f t="shared" si="4"/>
        <v>0</v>
      </c>
      <c r="K75" s="876">
        <f t="shared" si="4"/>
        <v>2810.6</v>
      </c>
      <c r="L75" s="876">
        <f t="shared" si="4"/>
        <v>1315.6</v>
      </c>
      <c r="M75" s="876">
        <f t="shared" si="4"/>
        <v>287.04000000000002</v>
      </c>
      <c r="N75" s="876">
        <f t="shared" si="4"/>
        <v>2858.4399999999996</v>
      </c>
      <c r="O75" s="876">
        <f t="shared" si="4"/>
        <v>2104.96</v>
      </c>
    </row>
    <row r="76" spans="1:15">
      <c r="A76" s="69" t="s">
        <v>250</v>
      </c>
      <c r="B76" s="260"/>
      <c r="C76" s="261"/>
      <c r="D76" s="876">
        <f>(D75/(100%+A74))*A74</f>
        <v>0</v>
      </c>
      <c r="E76" s="876">
        <f>(E75/(100%+A74))*A74</f>
        <v>0</v>
      </c>
      <c r="F76" s="876">
        <f>(F75/(100%+A74))*A74</f>
        <v>578.20000000000005</v>
      </c>
      <c r="G76" s="876">
        <f>(G75/(100%+A74))*A74</f>
        <v>705.60000000000014</v>
      </c>
      <c r="H76" s="876">
        <f>(H75/(100%+A74))*A74</f>
        <v>143.66832775919733</v>
      </c>
      <c r="I76" s="876">
        <f>(I75/(100%+A74))*A74</f>
        <v>431.2</v>
      </c>
      <c r="J76" s="876">
        <f>(J75/(100%+A74))*A74</f>
        <v>0</v>
      </c>
      <c r="K76" s="876">
        <f>(K75/(100%+A74))*A74</f>
        <v>460.6</v>
      </c>
      <c r="L76" s="876">
        <f>(L75/(100%+A74))*A74</f>
        <v>215.6</v>
      </c>
      <c r="M76" s="876">
        <f>(M75/(100%+A74))*A74</f>
        <v>47.040000000000006</v>
      </c>
      <c r="N76" s="876">
        <f>(N75/(100%+A74))*A74</f>
        <v>468.43999999999994</v>
      </c>
      <c r="O76" s="876">
        <f>(O75/(100%+A74))*A74</f>
        <v>344.96000000000004</v>
      </c>
    </row>
    <row r="77" spans="1:15">
      <c r="A77" s="69" t="s">
        <v>252</v>
      </c>
      <c r="B77" s="260"/>
      <c r="C77" s="342">
        <f>SUM(C16:C39)+C46+C48-C26-C31</f>
        <v>0</v>
      </c>
      <c r="D77" s="876">
        <f>SUM(D16:D39)+D46+D48-D26-D31+D68</f>
        <v>0</v>
      </c>
      <c r="E77" s="876">
        <f t="shared" ref="E77:O77" si="5">SUM(E16:E39)+E46+E48-E26-E31</f>
        <v>0</v>
      </c>
      <c r="F77" s="876">
        <f t="shared" si="5"/>
        <v>20.7</v>
      </c>
      <c r="G77" s="876">
        <f>SUM(G16:G39)+G46+G48-G26-G31</f>
        <v>20.7</v>
      </c>
      <c r="H77" s="876">
        <f t="shared" si="5"/>
        <v>20.7</v>
      </c>
      <c r="I77" s="876">
        <f t="shared" si="5"/>
        <v>677.19</v>
      </c>
      <c r="J77" s="876">
        <f t="shared" si="5"/>
        <v>831.18</v>
      </c>
      <c r="K77" s="876">
        <f t="shared" si="5"/>
        <v>271.28000000000003</v>
      </c>
      <c r="L77" s="876">
        <f t="shared" si="5"/>
        <v>271.28000000000003</v>
      </c>
      <c r="M77" s="876">
        <f t="shared" si="5"/>
        <v>611.17000000000007</v>
      </c>
      <c r="N77" s="876">
        <f t="shared" si="5"/>
        <v>496.27000000000004</v>
      </c>
      <c r="O77" s="876">
        <f t="shared" si="5"/>
        <v>87.28</v>
      </c>
    </row>
    <row r="78" spans="1:15">
      <c r="A78" s="69" t="s">
        <v>251</v>
      </c>
      <c r="B78" s="260"/>
      <c r="C78" s="254">
        <f>'1.0 Plan de financement'!C21+'1.0 Plan de financement'!C22+(C77/1.196*0.196)</f>
        <v>0</v>
      </c>
      <c r="D78" s="876">
        <f>D77/120*20</f>
        <v>0</v>
      </c>
      <c r="E78" s="876">
        <f>E77/120*20</f>
        <v>0</v>
      </c>
      <c r="F78" s="876">
        <f>F77/120*19.6</f>
        <v>3.3809999999999998</v>
      </c>
      <c r="G78" s="876">
        <f t="shared" ref="F78:O78" si="6">G77/120*20</f>
        <v>3.4499999999999997</v>
      </c>
      <c r="H78" s="876">
        <f t="shared" si="6"/>
        <v>3.4499999999999997</v>
      </c>
      <c r="I78" s="876">
        <f t="shared" si="6"/>
        <v>112.86500000000001</v>
      </c>
      <c r="J78" s="876">
        <f t="shared" si="6"/>
        <v>138.53</v>
      </c>
      <c r="K78" s="876">
        <f t="shared" si="6"/>
        <v>45.213333333333338</v>
      </c>
      <c r="L78" s="876">
        <f t="shared" si="6"/>
        <v>45.213333333333338</v>
      </c>
      <c r="M78" s="876">
        <f t="shared" si="6"/>
        <v>101.86166666666668</v>
      </c>
      <c r="N78" s="876">
        <f t="shared" si="6"/>
        <v>82.711666666666673</v>
      </c>
      <c r="O78" s="876">
        <f t="shared" si="6"/>
        <v>14.546666666666667</v>
      </c>
    </row>
    <row r="79" spans="1:15">
      <c r="A79" s="69" t="s">
        <v>255</v>
      </c>
      <c r="B79" s="260"/>
      <c r="C79" s="342">
        <f>IF(B81&gt;0,C78,C78-B80)</f>
        <v>0</v>
      </c>
      <c r="D79" s="876">
        <f>IF(C81&gt;0,D78,D78-C80)</f>
        <v>0</v>
      </c>
      <c r="E79" s="876">
        <f>IF(D81&gt;0,E78,E78-D80)</f>
        <v>0</v>
      </c>
      <c r="F79" s="876">
        <f t="shared" ref="F79:O79" si="7">IF(E81&gt;0,F78,F78-E80)</f>
        <v>3.3809999999999998</v>
      </c>
      <c r="G79" s="876">
        <f t="shared" si="7"/>
        <v>3.4499999999999997</v>
      </c>
      <c r="H79" s="876">
        <f t="shared" si="7"/>
        <v>3.4499999999999997</v>
      </c>
      <c r="I79" s="876">
        <f t="shared" si="7"/>
        <v>112.86500000000001</v>
      </c>
      <c r="J79" s="876">
        <f t="shared" si="7"/>
        <v>138.53</v>
      </c>
      <c r="K79" s="876">
        <f t="shared" si="7"/>
        <v>183.74333333333334</v>
      </c>
      <c r="L79" s="876">
        <f t="shared" si="7"/>
        <v>45.213333333333338</v>
      </c>
      <c r="M79" s="876">
        <f t="shared" si="7"/>
        <v>101.86166666666668</v>
      </c>
      <c r="N79" s="876">
        <f t="shared" si="7"/>
        <v>137.53333333333336</v>
      </c>
      <c r="O79" s="876">
        <f t="shared" si="7"/>
        <v>14.546666666666667</v>
      </c>
    </row>
    <row r="80" spans="1:15">
      <c r="A80" s="69" t="s">
        <v>253</v>
      </c>
      <c r="B80" s="260"/>
      <c r="C80" s="342">
        <f>C76-C78</f>
        <v>0</v>
      </c>
      <c r="D80" s="876">
        <f>D76-D79</f>
        <v>0</v>
      </c>
      <c r="E80" s="876">
        <f>E76-E79</f>
        <v>0</v>
      </c>
      <c r="F80" s="876">
        <f>F76-F79</f>
        <v>574.81900000000007</v>
      </c>
      <c r="G80" s="876">
        <f>IF(F80&gt;0,G76-G79,G76-G79)</f>
        <v>702.15000000000009</v>
      </c>
      <c r="H80" s="876">
        <f t="shared" ref="H80:O80" si="8">IF(G80&gt;0,H76-H79,H76-H79)</f>
        <v>140.21832775919734</v>
      </c>
      <c r="I80" s="876">
        <f t="shared" si="8"/>
        <v>318.33499999999998</v>
      </c>
      <c r="J80" s="876">
        <f t="shared" si="8"/>
        <v>-138.53</v>
      </c>
      <c r="K80" s="876">
        <f t="shared" si="8"/>
        <v>276.85666666666668</v>
      </c>
      <c r="L80" s="876">
        <f t="shared" si="8"/>
        <v>170.38666666666666</v>
      </c>
      <c r="M80" s="876">
        <f t="shared" si="8"/>
        <v>-54.821666666666673</v>
      </c>
      <c r="N80" s="876">
        <f t="shared" si="8"/>
        <v>330.90666666666658</v>
      </c>
      <c r="O80" s="876">
        <f t="shared" si="8"/>
        <v>330.41333333333336</v>
      </c>
    </row>
    <row r="81" spans="1:15">
      <c r="A81" s="69" t="s">
        <v>216</v>
      </c>
      <c r="B81" s="260"/>
      <c r="C81" s="342">
        <v>0</v>
      </c>
      <c r="D81" s="876">
        <f>IF(D80&lt;0,0,D80)</f>
        <v>0</v>
      </c>
      <c r="E81" s="876">
        <f>IF(E80&lt;0,0,E80)</f>
        <v>0</v>
      </c>
      <c r="F81" s="876">
        <f t="shared" ref="F81:O81" si="9">IF(F80&lt;0,0,F80)</f>
        <v>574.81900000000007</v>
      </c>
      <c r="G81" s="876">
        <f t="shared" si="9"/>
        <v>702.15000000000009</v>
      </c>
      <c r="H81" s="876">
        <f t="shared" si="9"/>
        <v>140.21832775919734</v>
      </c>
      <c r="I81" s="876">
        <f t="shared" si="9"/>
        <v>318.33499999999998</v>
      </c>
      <c r="J81" s="876">
        <f t="shared" si="9"/>
        <v>0</v>
      </c>
      <c r="K81" s="876">
        <f t="shared" si="9"/>
        <v>276.85666666666668</v>
      </c>
      <c r="L81" s="876">
        <f t="shared" si="9"/>
        <v>170.38666666666666</v>
      </c>
      <c r="M81" s="876">
        <f t="shared" si="9"/>
        <v>0</v>
      </c>
      <c r="N81" s="876">
        <f t="shared" si="9"/>
        <v>330.90666666666658</v>
      </c>
      <c r="O81" s="876">
        <f t="shared" si="9"/>
        <v>330.41333333333336</v>
      </c>
    </row>
    <row r="82" spans="1:15">
      <c r="A82" s="69"/>
      <c r="B82" s="69"/>
      <c r="C82" s="169"/>
      <c r="D82" s="864"/>
      <c r="E82" s="864"/>
      <c r="F82" s="864"/>
      <c r="G82" s="864"/>
      <c r="H82" s="864"/>
      <c r="I82" s="864"/>
      <c r="J82" s="864"/>
      <c r="K82" s="864"/>
      <c r="L82" s="864"/>
      <c r="M82" s="864"/>
      <c r="N82" s="864"/>
    </row>
    <row r="83" spans="1:15">
      <c r="A83" s="69"/>
      <c r="B83" s="69"/>
      <c r="C83" s="169"/>
      <c r="D83" s="864"/>
      <c r="E83" s="864"/>
      <c r="F83" s="864"/>
      <c r="G83" s="864" t="s">
        <v>0</v>
      </c>
      <c r="H83" s="864"/>
      <c r="I83" s="864"/>
      <c r="J83" s="864"/>
      <c r="K83" s="864"/>
      <c r="L83" s="864"/>
      <c r="M83" s="864"/>
      <c r="N83" s="864"/>
    </row>
    <row r="84" spans="1:15" s="880" customFormat="1">
      <c r="A84" s="880" t="s">
        <v>611</v>
      </c>
      <c r="C84" s="881">
        <v>6000</v>
      </c>
      <c r="D84" s="877">
        <v>6000</v>
      </c>
      <c r="E84" s="877">
        <v>6000</v>
      </c>
      <c r="F84" s="877">
        <v>9507.5</v>
      </c>
      <c r="G84" s="877">
        <v>13291.66</v>
      </c>
      <c r="H84" s="877">
        <v>13697.59</v>
      </c>
      <c r="I84" s="877">
        <v>14858.8</v>
      </c>
      <c r="J84" s="877">
        <v>13075.32</v>
      </c>
      <c r="K84" s="877">
        <v>15181.16</v>
      </c>
      <c r="L84" s="877">
        <v>15445.02</v>
      </c>
      <c r="M84" s="877">
        <v>13957.98</v>
      </c>
      <c r="N84" s="877">
        <v>15653.45</v>
      </c>
      <c r="O84" s="864"/>
    </row>
    <row r="85" spans="1:15" s="880" customFormat="1">
      <c r="A85" s="880" t="s">
        <v>612</v>
      </c>
      <c r="C85" s="881"/>
      <c r="D85" s="877">
        <v>0</v>
      </c>
      <c r="E85" s="877">
        <v>0</v>
      </c>
      <c r="F85" s="877">
        <v>0</v>
      </c>
      <c r="G85" s="877"/>
      <c r="H85" s="877"/>
      <c r="I85" s="877"/>
      <c r="J85" s="877"/>
      <c r="K85" s="877"/>
      <c r="L85" s="877"/>
      <c r="M85" s="877"/>
      <c r="N85" s="877"/>
      <c r="O85" s="864"/>
    </row>
    <row r="86" spans="1:15" s="29" customFormat="1" ht="12.75">
      <c r="C86" s="883">
        <f>C84+C85</f>
        <v>6000</v>
      </c>
      <c r="D86" s="883">
        <f>D84+D85</f>
        <v>6000</v>
      </c>
      <c r="E86" s="883">
        <f>E84+E85</f>
        <v>6000</v>
      </c>
      <c r="F86" s="883">
        <f t="shared" ref="F86:O86" si="10">F84+F85</f>
        <v>9507.5</v>
      </c>
      <c r="G86" s="883">
        <f t="shared" si="10"/>
        <v>13291.66</v>
      </c>
      <c r="H86" s="883">
        <f t="shared" si="10"/>
        <v>13697.59</v>
      </c>
      <c r="I86" s="883">
        <f t="shared" si="10"/>
        <v>14858.8</v>
      </c>
      <c r="J86" s="883">
        <f t="shared" si="10"/>
        <v>13075.32</v>
      </c>
      <c r="K86" s="883">
        <f t="shared" si="10"/>
        <v>15181.16</v>
      </c>
      <c r="L86" s="883">
        <f t="shared" si="10"/>
        <v>15445.02</v>
      </c>
      <c r="M86" s="883">
        <f t="shared" si="10"/>
        <v>13957.98</v>
      </c>
      <c r="N86" s="883">
        <f t="shared" si="10"/>
        <v>15653.45</v>
      </c>
      <c r="O86" s="883">
        <f t="shared" si="10"/>
        <v>0</v>
      </c>
    </row>
    <row r="89" spans="1:15" ht="18" customHeight="1"/>
    <row r="90" spans="1:15" ht="13.5" customHeight="1"/>
    <row r="99" ht="18" customHeight="1"/>
    <row r="100" ht="14.25" customHeight="1"/>
    <row r="138" spans="1:1" ht="18" customHeight="1"/>
    <row r="139" spans="1:1" ht="6" customHeight="1"/>
    <row r="140" spans="1:1" ht="18" customHeight="1"/>
    <row r="141" spans="1:1" ht="6" customHeight="1"/>
    <row r="142" spans="1:1" ht="18" customHeight="1"/>
    <row r="143" spans="1:1" ht="6" customHeight="1"/>
    <row r="144" spans="1:1">
      <c r="A144" s="29"/>
    </row>
    <row r="145" spans="1:1">
      <c r="A145" s="29"/>
    </row>
    <row r="146" spans="1:1">
      <c r="A146" s="29"/>
    </row>
    <row r="153" spans="1:1" ht="18" customHeight="1"/>
    <row r="154" spans="1:1" ht="6" customHeight="1"/>
    <row r="163" ht="18" customHeight="1"/>
    <row r="164" ht="6" customHeight="1"/>
    <row r="202" ht="18" customHeight="1"/>
    <row r="203" ht="6" customHeight="1"/>
    <row r="204" ht="18" customHeight="1"/>
    <row r="205" ht="6" customHeight="1"/>
    <row r="206" ht="18" customHeight="1"/>
    <row r="207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785" t="s">
        <v>354</v>
      </c>
      <c r="B1" s="786"/>
      <c r="C1" s="835"/>
    </row>
    <row r="3" spans="1:11" ht="15.75">
      <c r="C3" s="396">
        <v>2005</v>
      </c>
      <c r="E3" s="397">
        <v>2004</v>
      </c>
      <c r="F3" s="397"/>
      <c r="G3" s="397">
        <v>2003</v>
      </c>
      <c r="I3" s="397">
        <v>2002</v>
      </c>
      <c r="K3" s="397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59" t="s">
        <v>359</v>
      </c>
      <c r="B8" s="1"/>
      <c r="C8" s="400">
        <f>SUM(C5:C7)</f>
        <v>3.0000000000000001E-3</v>
      </c>
      <c r="E8" s="400">
        <f>SUM(E5:E7)</f>
        <v>3.0000000000000001E-3</v>
      </c>
      <c r="F8" s="401"/>
      <c r="G8" s="400">
        <f>SUM(G5:G7)</f>
        <v>3.0000000000000001E-3</v>
      </c>
      <c r="I8" s="400">
        <f>SUM(I5:I7)</f>
        <v>3.0000000000000001E-3</v>
      </c>
      <c r="K8" s="400">
        <f>SUM(K5:K7)</f>
        <v>3.0000000000000001E-3</v>
      </c>
    </row>
    <row r="9" spans="1:11">
      <c r="E9" s="49"/>
      <c r="F9" s="402"/>
      <c r="G9" s="49"/>
      <c r="I9" s="49"/>
      <c r="K9" s="49"/>
    </row>
    <row r="10" spans="1:11">
      <c r="A10" t="s">
        <v>357</v>
      </c>
      <c r="C10" s="49">
        <v>1.0000000000100001E-3</v>
      </c>
      <c r="E10" s="49">
        <v>1.0000000000100001E-3</v>
      </c>
      <c r="F10" s="402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382</v>
      </c>
      <c r="C11" s="49">
        <v>-1E-3</v>
      </c>
      <c r="E11" s="49">
        <v>-1E-3</v>
      </c>
      <c r="F11" s="402"/>
      <c r="G11" s="49">
        <v>-1E-3</v>
      </c>
      <c r="I11" s="49">
        <v>-1E-3</v>
      </c>
      <c r="K11" s="49">
        <v>-1E-3</v>
      </c>
    </row>
    <row r="12" spans="1:11">
      <c r="A12" t="s">
        <v>358</v>
      </c>
      <c r="C12" s="49">
        <v>1E-3</v>
      </c>
      <c r="E12" s="49">
        <v>1E-3</v>
      </c>
      <c r="F12" s="402"/>
      <c r="G12" s="49">
        <v>1E-3</v>
      </c>
      <c r="I12" s="49">
        <v>1E-3</v>
      </c>
      <c r="K12" s="49">
        <v>1E-3</v>
      </c>
    </row>
    <row r="13" spans="1:11">
      <c r="A13" t="s">
        <v>383</v>
      </c>
      <c r="C13" s="49">
        <v>-1E-3</v>
      </c>
      <c r="E13" s="49">
        <v>-1E-3</v>
      </c>
      <c r="F13" s="402"/>
      <c r="G13" s="49">
        <v>-1E-3</v>
      </c>
      <c r="I13" s="49">
        <v>-1E-3</v>
      </c>
      <c r="K13" s="49">
        <v>-1E-3</v>
      </c>
    </row>
    <row r="14" spans="1:11">
      <c r="A14" s="459" t="s">
        <v>360</v>
      </c>
      <c r="B14" s="1"/>
      <c r="C14" s="400">
        <f>SUM(C10:C13)</f>
        <v>1.0000030317702802E-14</v>
      </c>
      <c r="E14" s="400">
        <f>SUM(E10:E13)</f>
        <v>1.0000030317702802E-14</v>
      </c>
      <c r="F14" s="401"/>
      <c r="G14" s="400">
        <f>SUM(G10:G13)</f>
        <v>1.0000030317702802E-14</v>
      </c>
      <c r="I14" s="400">
        <f>SUM(I10:I13)</f>
        <v>1.0000030317702802E-14</v>
      </c>
      <c r="K14" s="400">
        <f>SUM(K10:K13)</f>
        <v>1.0000030317702802E-14</v>
      </c>
    </row>
    <row r="15" spans="1:11">
      <c r="E15" s="49"/>
      <c r="F15" s="402"/>
      <c r="G15" s="49"/>
      <c r="I15" s="49"/>
      <c r="K15" s="49"/>
    </row>
    <row r="16" spans="1:11">
      <c r="E16" s="49"/>
      <c r="F16" s="402"/>
      <c r="G16" s="49"/>
      <c r="I16" s="49"/>
      <c r="K16" s="49"/>
    </row>
    <row r="17" spans="1:12">
      <c r="A17" t="s">
        <v>362</v>
      </c>
      <c r="C17" s="389">
        <f>C5-(C10+C11)</f>
        <v>9.9999999998999999E-4</v>
      </c>
      <c r="E17" s="389">
        <f>E5-(E10+E11)</f>
        <v>9.9999999998999999E-4</v>
      </c>
      <c r="F17" s="402"/>
      <c r="G17" s="389">
        <f>G5-(G10+G11)</f>
        <v>9.9999999998999999E-4</v>
      </c>
      <c r="I17" s="389">
        <f>I5-(I10+I11)</f>
        <v>9.9999999998999999E-4</v>
      </c>
      <c r="K17" s="389">
        <f>K5-(K10+K11)</f>
        <v>9.9999999998999999E-4</v>
      </c>
    </row>
    <row r="18" spans="1:12">
      <c r="A18" t="s">
        <v>363</v>
      </c>
      <c r="C18" s="395">
        <f>C17/C5</f>
        <v>0.99999999999</v>
      </c>
      <c r="E18" s="395">
        <f>E17/E5</f>
        <v>0.99999999999</v>
      </c>
      <c r="F18" s="403"/>
      <c r="G18" s="395">
        <f>G17/G5</f>
        <v>0.99999999999</v>
      </c>
      <c r="I18" s="395">
        <f>I17/I5</f>
        <v>0.99999999999</v>
      </c>
      <c r="K18" s="395">
        <f>K17/K5</f>
        <v>0.99999999999</v>
      </c>
    </row>
    <row r="19" spans="1:12">
      <c r="E19" s="49"/>
      <c r="F19" s="402"/>
      <c r="G19" s="49"/>
      <c r="I19" s="49"/>
      <c r="K19" s="49"/>
    </row>
    <row r="20" spans="1:12">
      <c r="A20" t="s">
        <v>364</v>
      </c>
      <c r="C20" s="389">
        <f>(C6+C7)-(C12+C13)</f>
        <v>2E-3</v>
      </c>
      <c r="E20" s="389">
        <f>(E6+E7)-(E12+E13)</f>
        <v>2E-3</v>
      </c>
      <c r="F20" s="402"/>
      <c r="G20" s="389">
        <f>(G6+G7)-(G12+G13)</f>
        <v>2E-3</v>
      </c>
      <c r="I20" s="389">
        <f>(I6+I7)-(I12+I13)</f>
        <v>2E-3</v>
      </c>
      <c r="K20" s="389">
        <f>(K6+K7)-(K12+K13)</f>
        <v>2E-3</v>
      </c>
    </row>
    <row r="21" spans="1:12">
      <c r="A21" t="s">
        <v>365</v>
      </c>
      <c r="C21" s="395">
        <f>C20/(C6+C7)</f>
        <v>1</v>
      </c>
      <c r="E21" s="395">
        <f>E20/(E6+E7)</f>
        <v>1</v>
      </c>
      <c r="F21" s="403"/>
      <c r="G21" s="395">
        <f>G20/(G6+G7)</f>
        <v>1</v>
      </c>
      <c r="I21" s="395">
        <f>I20/(I6+I7)</f>
        <v>1</v>
      </c>
      <c r="K21" s="395">
        <f>K20/(K6+K7)</f>
        <v>1</v>
      </c>
    </row>
    <row r="22" spans="1:12">
      <c r="E22" s="49"/>
      <c r="F22" s="402"/>
      <c r="G22" s="49"/>
      <c r="I22" s="49"/>
      <c r="K22" s="49"/>
    </row>
    <row r="23" spans="1:12">
      <c r="E23" s="49"/>
      <c r="F23" s="402"/>
      <c r="G23" s="49"/>
      <c r="I23" s="49"/>
      <c r="K23" s="49"/>
    </row>
    <row r="24" spans="1:12" ht="13.5" thickBot="1">
      <c r="A24" t="s">
        <v>361</v>
      </c>
      <c r="C24" s="389">
        <f>C17+C20</f>
        <v>2.9999999999900002E-3</v>
      </c>
      <c r="E24" s="389">
        <f>E17+E20</f>
        <v>2.9999999999900002E-3</v>
      </c>
      <c r="F24" s="402"/>
      <c r="G24" s="389">
        <f>G17+G20</f>
        <v>2.9999999999900002E-3</v>
      </c>
      <c r="I24" s="389">
        <f>I17+I20</f>
        <v>2.9999999999900002E-3</v>
      </c>
      <c r="K24" s="389">
        <f>K17+K20</f>
        <v>2.9999999999900002E-3</v>
      </c>
      <c r="L24" s="2"/>
    </row>
    <row r="25" spans="1:12" ht="13.5" thickBot="1">
      <c r="A25" s="459" t="s">
        <v>380</v>
      </c>
      <c r="B25" s="1"/>
      <c r="C25" s="398">
        <f>C24/C8</f>
        <v>0.99999999999666678</v>
      </c>
      <c r="E25" s="398">
        <f>E24/E8</f>
        <v>0.99999999999666678</v>
      </c>
      <c r="F25" s="404"/>
      <c r="G25" s="398">
        <f>G24/G8</f>
        <v>0.99999999999666678</v>
      </c>
      <c r="I25" s="398">
        <f>I24/I8</f>
        <v>0.99999999999666678</v>
      </c>
      <c r="K25" s="398">
        <f>K24/K8</f>
        <v>0.99999999999666678</v>
      </c>
    </row>
    <row r="26" spans="1:12">
      <c r="E26" s="49"/>
      <c r="F26" s="402"/>
      <c r="G26" s="49"/>
      <c r="I26" s="49"/>
      <c r="K26" s="49"/>
    </row>
    <row r="27" spans="1:12">
      <c r="E27" s="49"/>
      <c r="F27" s="402"/>
      <c r="G27" s="49"/>
      <c r="I27" s="49"/>
      <c r="K27" s="49"/>
    </row>
    <row r="28" spans="1:12">
      <c r="A28" t="s">
        <v>366</v>
      </c>
      <c r="C28" s="49">
        <v>0</v>
      </c>
      <c r="E28" s="49">
        <v>0</v>
      </c>
      <c r="F28" s="402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2"/>
      <c r="G29" s="49">
        <v>0</v>
      </c>
      <c r="I29" s="49">
        <v>0</v>
      </c>
      <c r="K29" s="49">
        <v>0</v>
      </c>
    </row>
    <row r="30" spans="1:12">
      <c r="A30" s="460" t="s">
        <v>367</v>
      </c>
      <c r="B30" s="1"/>
      <c r="C30" s="394">
        <f>C8-C28-C29</f>
        <v>3.0000000000000001E-3</v>
      </c>
      <c r="E30" s="394">
        <f>E8-E28-E29</f>
        <v>3.0000000000000001E-3</v>
      </c>
      <c r="F30" s="402"/>
      <c r="G30" s="394">
        <f>G8-G28-G29</f>
        <v>3.0000000000000001E-3</v>
      </c>
      <c r="I30" s="394">
        <f>I8-I28-I29</f>
        <v>3.0000000000000001E-3</v>
      </c>
      <c r="K30" s="394">
        <f>K8-K28-K29</f>
        <v>3.0000000000000001E-3</v>
      </c>
    </row>
    <row r="31" spans="1:12">
      <c r="E31" s="49"/>
      <c r="F31" s="402"/>
      <c r="G31" s="49"/>
      <c r="I31" s="49"/>
      <c r="K31" s="49"/>
    </row>
    <row r="32" spans="1:12">
      <c r="A32" t="s">
        <v>460</v>
      </c>
      <c r="E32" s="49"/>
      <c r="F32" s="402"/>
      <c r="G32" s="49"/>
      <c r="I32" s="49"/>
      <c r="K32" s="49"/>
    </row>
    <row r="33" spans="1:11">
      <c r="A33" t="s">
        <v>373</v>
      </c>
      <c r="B33" s="390"/>
      <c r="C33" s="390">
        <v>1</v>
      </c>
      <c r="E33" s="390">
        <v>1</v>
      </c>
      <c r="F33" s="405"/>
      <c r="G33" s="390">
        <v>1</v>
      </c>
      <c r="I33" s="390">
        <v>1</v>
      </c>
      <c r="K33" s="390">
        <v>1</v>
      </c>
    </row>
    <row r="34" spans="1:11">
      <c r="A34" t="s">
        <v>374</v>
      </c>
      <c r="B34" s="393">
        <v>1</v>
      </c>
      <c r="C34" s="391">
        <v>0</v>
      </c>
      <c r="E34" s="391">
        <v>0</v>
      </c>
      <c r="F34" s="405"/>
      <c r="G34" s="391">
        <v>0</v>
      </c>
      <c r="I34" s="391">
        <v>0</v>
      </c>
      <c r="K34" s="391">
        <v>0</v>
      </c>
    </row>
    <row r="35" spans="1:11">
      <c r="A35" t="s">
        <v>375</v>
      </c>
      <c r="B35" s="391"/>
      <c r="C35" s="391">
        <v>0</v>
      </c>
      <c r="E35" s="391">
        <v>0</v>
      </c>
      <c r="F35" s="405"/>
      <c r="G35" s="391">
        <v>0</v>
      </c>
      <c r="I35" s="391">
        <v>0</v>
      </c>
      <c r="K35" s="391">
        <v>0</v>
      </c>
    </row>
    <row r="36" spans="1:11">
      <c r="A36" s="460" t="s">
        <v>376</v>
      </c>
      <c r="B36" s="392"/>
      <c r="C36" s="395">
        <f>(19.6%*C33)+(5.5%*C34)+(0%*C35)</f>
        <v>0.19600000000000001</v>
      </c>
      <c r="E36" s="395">
        <f>(19.6%*E33)+(5.5%*E34)+(0%*E35)</f>
        <v>0.19600000000000001</v>
      </c>
      <c r="F36" s="403"/>
      <c r="G36" s="395">
        <f>(19.6%*G33)+(5.5%*G34)+(0%*G35)</f>
        <v>0.19600000000000001</v>
      </c>
      <c r="I36" s="395">
        <f>(19.6%*I33)+(5.5%*I34)+(0%*I35)</f>
        <v>0.19600000000000001</v>
      </c>
      <c r="K36" s="395">
        <f>(19.6%*K33)+(5.5%*K34)+(0%*K35)</f>
        <v>0.19600000000000001</v>
      </c>
    </row>
    <row r="37" spans="1:11">
      <c r="E37" s="49"/>
      <c r="F37" s="402"/>
      <c r="G37" s="49"/>
      <c r="I37" s="49"/>
      <c r="K37" s="49"/>
    </row>
    <row r="38" spans="1:11">
      <c r="E38" s="49"/>
      <c r="F38" s="402"/>
      <c r="G38" s="49"/>
      <c r="I38" s="49"/>
      <c r="K38" s="49"/>
    </row>
    <row r="39" spans="1:11">
      <c r="A39" t="s">
        <v>368</v>
      </c>
      <c r="C39" s="49">
        <v>0</v>
      </c>
      <c r="E39" s="49">
        <v>0</v>
      </c>
      <c r="F39" s="402"/>
      <c r="G39" s="49">
        <v>0</v>
      </c>
      <c r="I39" s="49">
        <v>0</v>
      </c>
      <c r="K39" s="49">
        <v>0</v>
      </c>
    </row>
    <row r="40" spans="1:11">
      <c r="A40" t="s">
        <v>369</v>
      </c>
      <c r="C40" s="49">
        <v>0</v>
      </c>
      <c r="E40" s="49">
        <v>0</v>
      </c>
      <c r="F40" s="402"/>
      <c r="G40" s="49">
        <v>0</v>
      </c>
      <c r="I40" s="49">
        <v>0</v>
      </c>
      <c r="K40" s="49">
        <v>0</v>
      </c>
    </row>
    <row r="41" spans="1:11" ht="13.5" thickBot="1">
      <c r="A41" t="s">
        <v>370</v>
      </c>
      <c r="C41" s="389">
        <f>SUM(C39:C40)</f>
        <v>0</v>
      </c>
      <c r="E41" s="389">
        <f>SUM(E39:E40)</f>
        <v>0</v>
      </c>
      <c r="F41" s="402"/>
      <c r="G41" s="389">
        <f>SUM(G39:G40)</f>
        <v>0</v>
      </c>
      <c r="I41" s="389">
        <f>SUM(I39:I40)</f>
        <v>0</v>
      </c>
      <c r="K41" s="389">
        <f>SUM(K39:K40)</f>
        <v>0</v>
      </c>
    </row>
    <row r="42" spans="1:11" ht="13.5" thickBot="1">
      <c r="A42" s="459" t="s">
        <v>372</v>
      </c>
      <c r="B42" s="407" t="s">
        <v>381</v>
      </c>
      <c r="C42" s="399">
        <f>(C41/C14)*365</f>
        <v>0</v>
      </c>
      <c r="E42" s="399">
        <f>(E41/E14)*365</f>
        <v>0</v>
      </c>
      <c r="F42" s="401"/>
      <c r="G42" s="399">
        <f>(G41/G14)*365</f>
        <v>0</v>
      </c>
      <c r="I42" s="399">
        <f>(I41/I14)*365</f>
        <v>0</v>
      </c>
      <c r="K42" s="399">
        <f>(K41/K14)*365</f>
        <v>0</v>
      </c>
    </row>
    <row r="43" spans="1:11">
      <c r="B43" s="1"/>
      <c r="E43" s="49"/>
      <c r="F43" s="402"/>
      <c r="G43" s="49"/>
      <c r="I43" s="49"/>
      <c r="K43" s="49"/>
    </row>
    <row r="44" spans="1:11" ht="13.5" thickBot="1">
      <c r="A44" t="s">
        <v>371</v>
      </c>
      <c r="B44" s="1"/>
      <c r="C44" s="49">
        <v>0</v>
      </c>
      <c r="E44" s="49">
        <v>0</v>
      </c>
      <c r="F44" s="402"/>
      <c r="G44" s="49">
        <v>0</v>
      </c>
      <c r="I44" s="49">
        <v>0</v>
      </c>
      <c r="K44" s="49">
        <v>0</v>
      </c>
    </row>
    <row r="45" spans="1:11" ht="13.5" thickBot="1">
      <c r="A45" s="459" t="s">
        <v>377</v>
      </c>
      <c r="B45" s="407" t="s">
        <v>381</v>
      </c>
      <c r="C45" s="399">
        <f>(C44/((1+C36)*C8))*365</f>
        <v>0</v>
      </c>
      <c r="E45" s="399">
        <f>(E44/((1+E36)*E8))*365</f>
        <v>0</v>
      </c>
      <c r="F45" s="401"/>
      <c r="G45" s="399">
        <f>(G44/((1+G36)*G8))*365</f>
        <v>0</v>
      </c>
      <c r="I45" s="399">
        <f>(I44/((1+I36)*I8))*365</f>
        <v>0</v>
      </c>
      <c r="K45" s="399">
        <f>(K44/((1+K36)*K8))*365</f>
        <v>0</v>
      </c>
    </row>
    <row r="46" spans="1:11">
      <c r="B46" s="1"/>
      <c r="E46" s="49"/>
      <c r="F46" s="402"/>
      <c r="G46" s="49"/>
      <c r="I46" s="49"/>
      <c r="K46" s="49"/>
    </row>
    <row r="47" spans="1:11" ht="13.5" thickBot="1">
      <c r="A47" t="s">
        <v>378</v>
      </c>
      <c r="B47" s="1"/>
      <c r="C47" s="49">
        <v>0</v>
      </c>
      <c r="E47" s="49">
        <v>0</v>
      </c>
      <c r="F47" s="402"/>
      <c r="G47" s="49">
        <v>0</v>
      </c>
      <c r="I47" s="49">
        <v>0</v>
      </c>
      <c r="K47" s="49">
        <v>0</v>
      </c>
    </row>
    <row r="48" spans="1:11" ht="13.5" thickBot="1">
      <c r="A48" s="459" t="s">
        <v>379</v>
      </c>
      <c r="B48" s="407" t="s">
        <v>381</v>
      </c>
      <c r="C48" s="399">
        <f>(C47/(C14*1.196))*365</f>
        <v>0</v>
      </c>
      <c r="E48" s="399">
        <f>(E47/(E14*1.196))*365</f>
        <v>0</v>
      </c>
      <c r="F48" s="401"/>
      <c r="G48" s="399">
        <f>(G47/(G14*1.196))*365</f>
        <v>0</v>
      </c>
      <c r="I48" s="399">
        <f>(I47/(I14*1.196))*365</f>
        <v>0</v>
      </c>
      <c r="K48" s="399">
        <f>(K47/(K14*1.196))*365</f>
        <v>0</v>
      </c>
    </row>
    <row r="49" spans="6:6">
      <c r="F49" s="406"/>
    </row>
    <row r="50" spans="6:6">
      <c r="F50" s="406"/>
    </row>
    <row r="51" spans="6:6">
      <c r="F51" s="406"/>
    </row>
    <row r="52" spans="6:6">
      <c r="F52" s="406"/>
    </row>
    <row r="53" spans="6:6">
      <c r="F53" s="406"/>
    </row>
    <row r="54" spans="6:6">
      <c r="F54" s="406"/>
    </row>
    <row r="55" spans="6:6">
      <c r="F55" s="406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499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377"/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377"/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377"/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377"/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377"/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377"/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377"/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377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377"/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377"/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377"/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377"/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377"/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(C6+C9+C10+C11+C12+C14+C13)*0.196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(C18+C19)*0.196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377"/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/>
      <c r="C24" s="377"/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formatCells="0" formatColumns="0"/>
  <mergeCells count="17">
    <mergeCell ref="A25:B25"/>
    <mergeCell ref="G25:H25"/>
    <mergeCell ref="A26:B26"/>
    <mergeCell ref="G26:H26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  <mergeCell ref="G20:G24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44" t="s">
        <v>138</v>
      </c>
      <c r="B1" s="845"/>
      <c r="C1" s="845"/>
      <c r="D1" s="845"/>
      <c r="E1" s="845"/>
      <c r="F1" s="845"/>
      <c r="G1" s="846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789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47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219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220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221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222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223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224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225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226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227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228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5"/>
      <c r="C38" s="306"/>
      <c r="D38" s="305"/>
      <c r="E38" s="306"/>
      <c r="F38" s="307"/>
      <c r="G38" s="306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51" t="s">
        <v>509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</row>
    <row r="2" spans="1:18">
      <c r="A2" s="852"/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</row>
    <row r="3" spans="1:18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</row>
    <row r="4" spans="1:18">
      <c r="A4" s="853" t="s">
        <v>532</v>
      </c>
      <c r="B4" s="853"/>
      <c r="C4" s="853"/>
      <c r="D4" s="853"/>
      <c r="E4" s="853" t="s">
        <v>533</v>
      </c>
      <c r="F4" s="853"/>
      <c r="G4" s="853"/>
      <c r="H4" s="853"/>
      <c r="I4" s="853" t="s">
        <v>534</v>
      </c>
      <c r="J4" s="853"/>
      <c r="K4" s="853"/>
      <c r="L4" s="853"/>
      <c r="M4" s="853"/>
      <c r="N4" s="853"/>
      <c r="O4" s="853"/>
      <c r="P4" s="853"/>
      <c r="Q4" s="853"/>
      <c r="R4" s="853"/>
    </row>
    <row r="5" spans="1:18" ht="38.25">
      <c r="A5" s="687" t="s">
        <v>510</v>
      </c>
      <c r="B5" s="688" t="s">
        <v>511</v>
      </c>
      <c r="C5" s="688" t="s">
        <v>512</v>
      </c>
      <c r="D5" s="688" t="s">
        <v>513</v>
      </c>
      <c r="E5" s="689" t="s">
        <v>581</v>
      </c>
      <c r="F5" s="689" t="s">
        <v>583</v>
      </c>
      <c r="G5" s="689" t="s">
        <v>530</v>
      </c>
      <c r="H5" s="689" t="s">
        <v>531</v>
      </c>
      <c r="I5" s="690" t="s">
        <v>579</v>
      </c>
      <c r="J5" s="691" t="s">
        <v>580</v>
      </c>
      <c r="K5" s="691" t="s">
        <v>535</v>
      </c>
      <c r="L5" s="692" t="s">
        <v>514</v>
      </c>
      <c r="M5" s="693" t="s">
        <v>515</v>
      </c>
      <c r="N5" s="694" t="s">
        <v>516</v>
      </c>
      <c r="O5" s="694" t="s">
        <v>517</v>
      </c>
      <c r="P5" s="695" t="s">
        <v>555</v>
      </c>
      <c r="Q5" s="695" t="s">
        <v>556</v>
      </c>
      <c r="R5" s="696" t="s">
        <v>518</v>
      </c>
    </row>
    <row r="6" spans="1:18">
      <c r="A6" s="705" t="s">
        <v>519</v>
      </c>
      <c r="B6" s="662"/>
      <c r="C6" s="663" t="s">
        <v>520</v>
      </c>
      <c r="D6" s="664" t="s">
        <v>521</v>
      </c>
      <c r="E6" s="664" t="s">
        <v>538</v>
      </c>
      <c r="F6" s="664"/>
      <c r="G6" s="664" t="s">
        <v>542</v>
      </c>
      <c r="H6" s="664" t="s">
        <v>548</v>
      </c>
      <c r="I6" s="685" t="s">
        <v>600</v>
      </c>
      <c r="J6" s="685"/>
      <c r="K6" s="685">
        <v>1.5</v>
      </c>
      <c r="L6" s="665">
        <v>5000</v>
      </c>
      <c r="M6" s="665">
        <f>L6*1.2</f>
        <v>6000</v>
      </c>
      <c r="N6" s="666">
        <v>1</v>
      </c>
      <c r="O6" s="665">
        <f>L6*N6</f>
        <v>5000</v>
      </c>
      <c r="P6" s="665"/>
      <c r="Q6" s="665"/>
      <c r="R6" s="706"/>
    </row>
    <row r="7" spans="1:18">
      <c r="A7" s="705" t="s">
        <v>522</v>
      </c>
      <c r="B7" s="662"/>
      <c r="C7" s="663" t="s">
        <v>523</v>
      </c>
      <c r="D7" s="664" t="s">
        <v>524</v>
      </c>
      <c r="E7" s="664"/>
      <c r="F7" s="664"/>
      <c r="G7" s="664"/>
      <c r="H7" s="664"/>
      <c r="I7" s="685"/>
      <c r="J7" s="685"/>
      <c r="K7" s="664"/>
      <c r="L7" s="665">
        <v>2000</v>
      </c>
      <c r="M7" s="665">
        <f>L7*1.2</f>
        <v>2400</v>
      </c>
      <c r="N7" s="666">
        <v>0</v>
      </c>
      <c r="O7" s="665">
        <f>L7*N7</f>
        <v>0</v>
      </c>
      <c r="P7" s="665"/>
      <c r="Q7" s="665"/>
      <c r="R7" s="706"/>
    </row>
    <row r="8" spans="1:18">
      <c r="A8" s="705"/>
      <c r="B8" s="662"/>
      <c r="C8" s="663"/>
      <c r="D8" s="664"/>
      <c r="E8" s="664"/>
      <c r="F8" s="664"/>
      <c r="G8" s="664"/>
      <c r="H8" s="664"/>
      <c r="I8" s="685"/>
      <c r="J8" s="685"/>
      <c r="K8" s="664"/>
      <c r="L8" s="665"/>
      <c r="M8" s="665"/>
      <c r="N8" s="666"/>
      <c r="O8" s="665"/>
      <c r="P8" s="665"/>
      <c r="Q8" s="665"/>
      <c r="R8" s="706"/>
    </row>
    <row r="9" spans="1:18">
      <c r="A9" s="705" t="s">
        <v>519</v>
      </c>
      <c r="B9" s="662"/>
      <c r="C9" s="663" t="s">
        <v>557</v>
      </c>
      <c r="D9" s="664" t="s">
        <v>558</v>
      </c>
      <c r="E9" s="664"/>
      <c r="F9" s="664"/>
      <c r="G9" s="664"/>
      <c r="H9" s="664"/>
      <c r="I9" s="685"/>
      <c r="J9" s="685"/>
      <c r="K9" s="664"/>
      <c r="L9" s="665">
        <v>3000</v>
      </c>
      <c r="M9" s="665">
        <f>L9*1.2</f>
        <v>3600</v>
      </c>
      <c r="N9" s="666">
        <v>0.7</v>
      </c>
      <c r="O9" s="665">
        <f>L9*N9</f>
        <v>2100</v>
      </c>
      <c r="P9" s="665"/>
      <c r="Q9" s="665"/>
      <c r="R9" s="706"/>
    </row>
    <row r="10" spans="1:18">
      <c r="A10" s="736"/>
      <c r="B10" s="737"/>
      <c r="C10" s="738"/>
      <c r="D10" s="739"/>
      <c r="E10" s="740"/>
      <c r="F10" s="740"/>
      <c r="G10" s="740"/>
      <c r="H10" s="740"/>
      <c r="I10" s="741"/>
      <c r="J10" s="742"/>
      <c r="K10" s="743"/>
      <c r="L10" s="744"/>
      <c r="M10" s="744"/>
      <c r="N10" s="745"/>
      <c r="O10" s="744"/>
      <c r="P10" s="744"/>
      <c r="Q10" s="744"/>
      <c r="R10" s="746"/>
    </row>
    <row r="11" spans="1:18" ht="13.5" thickBot="1">
      <c r="A11" s="697"/>
      <c r="B11" s="698"/>
      <c r="C11" s="698"/>
      <c r="D11" s="698"/>
      <c r="E11" s="699"/>
      <c r="F11" s="699"/>
      <c r="G11" s="699"/>
      <c r="H11" s="699"/>
      <c r="I11" s="700"/>
      <c r="J11" s="701"/>
      <c r="K11" s="701"/>
      <c r="L11" s="702">
        <f>SUM(L6:L9)</f>
        <v>10000</v>
      </c>
      <c r="M11" s="702">
        <f>SUM(M6:M7)</f>
        <v>8400</v>
      </c>
      <c r="N11" s="702"/>
      <c r="O11" s="702">
        <f>SUM(O6:O9)</f>
        <v>7100</v>
      </c>
      <c r="P11" s="703"/>
      <c r="Q11" s="703"/>
      <c r="R11" s="704"/>
    </row>
    <row r="12" spans="1:18">
      <c r="A12" s="667"/>
      <c r="B12" s="668"/>
      <c r="C12" s="668"/>
      <c r="D12" s="669"/>
      <c r="E12" s="669"/>
      <c r="F12" s="669"/>
      <c r="G12" s="669"/>
      <c r="H12" s="669"/>
      <c r="R12" s="668"/>
    </row>
    <row r="13" spans="1:18" ht="13.5" thickBot="1">
      <c r="A13" s="670"/>
      <c r="B13" s="670"/>
      <c r="C13" s="671"/>
      <c r="D13" s="669"/>
      <c r="E13" s="669"/>
      <c r="F13" s="669"/>
      <c r="G13" s="669"/>
      <c r="H13" s="669"/>
      <c r="N13" s="850" t="s">
        <v>567</v>
      </c>
      <c r="O13" s="850"/>
      <c r="R13" s="668"/>
    </row>
    <row r="14" spans="1:18">
      <c r="A14" s="676" t="s">
        <v>527</v>
      </c>
      <c r="B14" s="673">
        <f>AVERAGE(L6:L9)</f>
        <v>3333.3333333333335</v>
      </c>
      <c r="D14" s="854" t="s">
        <v>525</v>
      </c>
      <c r="E14" s="712">
        <f>SUMIF(N6:N9,100%,L6:L9)</f>
        <v>5000</v>
      </c>
      <c r="F14" s="732"/>
      <c r="G14" s="681"/>
      <c r="H14" s="710"/>
      <c r="N14" s="708" t="s">
        <v>560</v>
      </c>
      <c r="O14" s="708" t="s">
        <v>561</v>
      </c>
    </row>
    <row r="15" spans="1:18">
      <c r="A15" s="677" t="s">
        <v>528</v>
      </c>
      <c r="B15" s="674">
        <f>AVERAGEIF(N6:N9,100%,L6:L9)</f>
        <v>5000</v>
      </c>
      <c r="D15" s="848"/>
      <c r="E15" s="713">
        <f>E14/L11</f>
        <v>0.5</v>
      </c>
      <c r="F15" s="733"/>
      <c r="G15" s="711"/>
      <c r="H15" s="710"/>
      <c r="N15" s="707" t="s">
        <v>562</v>
      </c>
      <c r="O15" s="666">
        <v>1</v>
      </c>
    </row>
    <row r="16" spans="1:18" ht="13.5" thickBot="1">
      <c r="A16" s="678" t="s">
        <v>529</v>
      </c>
      <c r="B16" s="675">
        <f>AVERAGEIF(N6:N9,0%,L6:L9)</f>
        <v>2000</v>
      </c>
      <c r="D16" s="848" t="s">
        <v>559</v>
      </c>
      <c r="E16" s="714">
        <f>L11-O11</f>
        <v>2900</v>
      </c>
      <c r="F16" s="681"/>
      <c r="H16" s="2"/>
      <c r="N16" s="707" t="s">
        <v>563</v>
      </c>
      <c r="O16" s="709" t="s">
        <v>564</v>
      </c>
      <c r="P16" s="683" t="s">
        <v>565</v>
      </c>
    </row>
    <row r="17" spans="4:15">
      <c r="D17" s="848"/>
      <c r="E17" s="715">
        <f>E16/L11</f>
        <v>0.28999999999999998</v>
      </c>
      <c r="F17" s="682"/>
      <c r="H17" s="2"/>
      <c r="K17" s="672"/>
      <c r="N17" s="707" t="s">
        <v>566</v>
      </c>
      <c r="O17" s="666">
        <v>0</v>
      </c>
    </row>
    <row r="18" spans="4:15">
      <c r="D18" s="848" t="s">
        <v>526</v>
      </c>
      <c r="E18" s="716">
        <f>SUMIF(N6:N9,0%,L6:L9)</f>
        <v>2000</v>
      </c>
      <c r="F18" s="734"/>
      <c r="H18" s="2"/>
    </row>
    <row r="19" spans="4:15" ht="13.5" thickBot="1">
      <c r="D19" s="849"/>
      <c r="E19" s="717">
        <f>E18/L11</f>
        <v>0.2</v>
      </c>
      <c r="F19" s="735"/>
      <c r="H19" s="2"/>
    </row>
    <row r="24" spans="4:15">
      <c r="D24" s="672"/>
      <c r="E24" s="672"/>
      <c r="F24" s="672"/>
      <c r="G24" s="672"/>
      <c r="H24" s="672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51" t="s">
        <v>554</v>
      </c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</row>
    <row r="2" spans="1:21"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</row>
    <row r="3" spans="1:21"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</row>
    <row r="4" spans="1:21">
      <c r="B4" s="853" t="s">
        <v>573</v>
      </c>
      <c r="C4" s="853"/>
      <c r="D4" s="853"/>
      <c r="E4" s="853"/>
      <c r="F4" s="853" t="s">
        <v>533</v>
      </c>
      <c r="G4" s="853"/>
      <c r="H4" s="853"/>
      <c r="I4" s="853" t="s">
        <v>570</v>
      </c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</row>
    <row r="5" spans="1:21" ht="38.25">
      <c r="A5" s="680" t="s">
        <v>572</v>
      </c>
      <c r="B5" s="680" t="s">
        <v>571</v>
      </c>
      <c r="C5" s="680" t="s">
        <v>511</v>
      </c>
      <c r="D5" s="680" t="s">
        <v>512</v>
      </c>
      <c r="E5" s="680" t="s">
        <v>513</v>
      </c>
      <c r="F5" s="748" t="s">
        <v>581</v>
      </c>
      <c r="G5" s="689" t="s">
        <v>583</v>
      </c>
      <c r="H5" s="689" t="s">
        <v>530</v>
      </c>
      <c r="I5" s="689" t="s">
        <v>531</v>
      </c>
      <c r="J5" s="690" t="s">
        <v>579</v>
      </c>
      <c r="K5" s="691" t="s">
        <v>580</v>
      </c>
      <c r="L5" s="691" t="s">
        <v>535</v>
      </c>
      <c r="M5" s="686" t="s">
        <v>601</v>
      </c>
      <c r="N5" s="686" t="s">
        <v>575</v>
      </c>
      <c r="O5" s="680" t="s">
        <v>514</v>
      </c>
      <c r="P5" s="680" t="s">
        <v>515</v>
      </c>
      <c r="Q5" s="686" t="s">
        <v>568</v>
      </c>
      <c r="R5" s="686" t="s">
        <v>569</v>
      </c>
      <c r="S5" s="686" t="s">
        <v>576</v>
      </c>
      <c r="T5" s="686" t="s">
        <v>577</v>
      </c>
      <c r="U5" s="726" t="s">
        <v>518</v>
      </c>
    </row>
    <row r="6" spans="1:21">
      <c r="A6" s="725" t="str">
        <f>'CHRONO DEVIS'!A6</f>
        <v>DEV1401-002</v>
      </c>
      <c r="B6" s="705"/>
      <c r="C6" s="662">
        <v>41730</v>
      </c>
      <c r="D6" s="663" t="str">
        <f>'CHRONO DEVIS'!C6</f>
        <v>C014</v>
      </c>
      <c r="E6" s="663" t="str">
        <f>'CHRONO DEVIS'!D6</f>
        <v>DREFYRF</v>
      </c>
      <c r="F6" s="664" t="s">
        <v>538</v>
      </c>
      <c r="G6" s="664"/>
      <c r="H6" s="664" t="s">
        <v>542</v>
      </c>
      <c r="I6" s="664" t="s">
        <v>548</v>
      </c>
      <c r="J6" s="685" t="s">
        <v>600</v>
      </c>
      <c r="K6" s="685"/>
      <c r="L6" s="747">
        <v>1.5</v>
      </c>
      <c r="M6" s="747">
        <v>3</v>
      </c>
      <c r="N6" s="747">
        <f>M6-L6</f>
        <v>1.5</v>
      </c>
      <c r="O6" s="665">
        <v>5000</v>
      </c>
      <c r="P6" s="665">
        <f>O6*1.2</f>
        <v>6000</v>
      </c>
      <c r="Q6" s="727">
        <v>41759</v>
      </c>
      <c r="R6" s="727">
        <v>41754</v>
      </c>
      <c r="S6" s="731">
        <f>R6-Q6</f>
        <v>-5</v>
      </c>
      <c r="T6" s="730">
        <f>R6-C6</f>
        <v>24</v>
      </c>
      <c r="U6" s="706"/>
    </row>
    <row r="7" spans="1:21">
      <c r="A7" s="725"/>
      <c r="B7" s="705"/>
      <c r="C7" s="662"/>
      <c r="D7" s="663"/>
      <c r="E7" s="664"/>
      <c r="F7" s="664"/>
      <c r="G7" s="664"/>
      <c r="H7" s="664"/>
      <c r="I7" s="664"/>
      <c r="J7" s="685"/>
      <c r="K7" s="685"/>
      <c r="L7" s="664"/>
      <c r="M7" s="728"/>
      <c r="N7" s="729">
        <f>M7-L7</f>
        <v>0</v>
      </c>
      <c r="O7" s="665"/>
      <c r="P7" s="665">
        <f t="shared" ref="P7:P8" si="0">O7*1.2</f>
        <v>0</v>
      </c>
      <c r="Q7" s="727"/>
      <c r="R7" s="727"/>
      <c r="S7" s="665"/>
      <c r="T7" s="665"/>
      <c r="U7" s="706"/>
    </row>
    <row r="8" spans="1:21">
      <c r="A8" s="725"/>
      <c r="B8" s="705"/>
      <c r="C8" s="662"/>
      <c r="D8" s="663"/>
      <c r="E8" s="664"/>
      <c r="F8" s="664"/>
      <c r="G8" s="664"/>
      <c r="H8" s="664"/>
      <c r="I8" s="664"/>
      <c r="J8" s="685"/>
      <c r="K8" s="685"/>
      <c r="L8" s="664"/>
      <c r="M8" s="728"/>
      <c r="N8" s="729">
        <f>M8-L8</f>
        <v>0</v>
      </c>
      <c r="O8" s="665"/>
      <c r="P8" s="665">
        <f t="shared" si="0"/>
        <v>0</v>
      </c>
      <c r="Q8" s="727"/>
      <c r="R8" s="727"/>
      <c r="S8" s="665"/>
      <c r="T8" s="665"/>
      <c r="U8" s="706"/>
    </row>
    <row r="9" spans="1:21" ht="13.5" thickBot="1">
      <c r="A9" s="724"/>
      <c r="B9" s="724"/>
      <c r="C9" s="698"/>
      <c r="D9" s="698"/>
      <c r="E9" s="698"/>
      <c r="F9" s="699"/>
      <c r="G9" s="699"/>
      <c r="H9" s="699"/>
      <c r="I9" s="700"/>
      <c r="J9" s="701"/>
      <c r="K9" s="701"/>
      <c r="L9" s="701"/>
      <c r="M9" s="701"/>
      <c r="N9" s="701"/>
      <c r="O9" s="702">
        <f>SUM(O6:O8)</f>
        <v>5000</v>
      </c>
      <c r="P9" s="702">
        <f>SUM(P6:P7)</f>
        <v>6000</v>
      </c>
      <c r="Q9" s="703"/>
      <c r="R9" s="703"/>
      <c r="S9" s="703"/>
      <c r="T9" s="703"/>
      <c r="U9" s="704"/>
    </row>
    <row r="10" spans="1:21">
      <c r="B10" s="667"/>
      <c r="C10" s="668"/>
      <c r="D10" s="668"/>
      <c r="E10" s="669"/>
      <c r="F10" s="669"/>
      <c r="G10" s="669"/>
      <c r="H10" s="669"/>
      <c r="L10" s="859" t="s">
        <v>574</v>
      </c>
      <c r="M10" s="860"/>
      <c r="N10" s="860"/>
      <c r="O10" s="672">
        <f>AVERAGE(O6:O8)</f>
        <v>5000</v>
      </c>
      <c r="U10" s="668"/>
    </row>
    <row r="11" spans="1:21" ht="13.5" thickBot="1">
      <c r="B11" s="670"/>
      <c r="C11" s="670"/>
      <c r="D11" s="671"/>
      <c r="E11" s="669"/>
      <c r="F11" s="669"/>
      <c r="G11" s="669"/>
      <c r="H11" s="669"/>
      <c r="Q11" s="719"/>
      <c r="R11" s="719"/>
      <c r="S11" s="719"/>
      <c r="T11" s="719"/>
      <c r="U11" s="718"/>
    </row>
    <row r="12" spans="1:21" ht="13.5" thickBot="1">
      <c r="A12" s="855"/>
      <c r="B12" s="856"/>
      <c r="C12" s="723"/>
      <c r="E12" s="720"/>
      <c r="F12" s="681"/>
      <c r="G12" s="681"/>
      <c r="H12" s="710"/>
      <c r="Q12" s="719"/>
      <c r="R12" s="719"/>
      <c r="S12" s="719"/>
      <c r="T12" s="719"/>
      <c r="U12" s="719"/>
    </row>
    <row r="13" spans="1:21">
      <c r="A13" s="857"/>
      <c r="B13" s="857"/>
      <c r="C13" s="722"/>
      <c r="E13" s="720"/>
      <c r="F13" s="682"/>
      <c r="G13" s="711"/>
      <c r="H13" s="710"/>
      <c r="Q13" s="719"/>
      <c r="R13" s="719"/>
      <c r="S13" s="719"/>
      <c r="T13" s="719"/>
      <c r="U13" s="719"/>
    </row>
    <row r="14" spans="1:21">
      <c r="A14" s="858"/>
      <c r="B14" s="858"/>
      <c r="C14" s="722"/>
      <c r="E14" s="721"/>
      <c r="F14" s="681"/>
      <c r="Q14" s="719"/>
      <c r="R14" s="719"/>
      <c r="S14" s="719"/>
      <c r="T14" s="719"/>
      <c r="U14" s="719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89" t="s">
        <v>581</v>
      </c>
      <c r="B1" s="689" t="s">
        <v>583</v>
      </c>
      <c r="C1" s="689" t="s">
        <v>530</v>
      </c>
      <c r="D1" s="689" t="s">
        <v>531</v>
      </c>
      <c r="E1" s="690" t="s">
        <v>579</v>
      </c>
      <c r="F1" s="691" t="s">
        <v>580</v>
      </c>
    </row>
    <row r="2" spans="1:6">
      <c r="A2" s="683" t="s">
        <v>538</v>
      </c>
      <c r="B2" s="683" t="s">
        <v>582</v>
      </c>
      <c r="C2" t="s">
        <v>584</v>
      </c>
      <c r="D2" s="683" t="s">
        <v>543</v>
      </c>
      <c r="E2" s="683" t="s">
        <v>600</v>
      </c>
      <c r="F2" t="s">
        <v>591</v>
      </c>
    </row>
    <row r="3" spans="1:6">
      <c r="A3" s="683" t="s">
        <v>539</v>
      </c>
      <c r="B3" s="683" t="s">
        <v>507</v>
      </c>
      <c r="C3" t="s">
        <v>587</v>
      </c>
      <c r="D3" s="683" t="s">
        <v>544</v>
      </c>
      <c r="E3" s="683" t="s">
        <v>595</v>
      </c>
      <c r="F3" t="s">
        <v>592</v>
      </c>
    </row>
    <row r="4" spans="1:6">
      <c r="A4" s="684" t="s">
        <v>541</v>
      </c>
      <c r="B4" s="683"/>
      <c r="C4" t="s">
        <v>586</v>
      </c>
      <c r="D4" s="683" t="s">
        <v>545</v>
      </c>
      <c r="E4" s="683" t="s">
        <v>596</v>
      </c>
      <c r="F4" t="s">
        <v>593</v>
      </c>
    </row>
    <row r="5" spans="1:6">
      <c r="A5" s="684" t="s">
        <v>536</v>
      </c>
      <c r="B5" s="684"/>
      <c r="C5" t="s">
        <v>588</v>
      </c>
      <c r="D5" s="684" t="s">
        <v>546</v>
      </c>
      <c r="E5" s="684" t="s">
        <v>597</v>
      </c>
      <c r="F5" t="s">
        <v>594</v>
      </c>
    </row>
    <row r="6" spans="1:6">
      <c r="A6" s="684" t="s">
        <v>553</v>
      </c>
      <c r="B6" s="684"/>
      <c r="C6" t="s">
        <v>589</v>
      </c>
      <c r="D6" s="684" t="s">
        <v>547</v>
      </c>
      <c r="E6" s="684" t="s">
        <v>598</v>
      </c>
    </row>
    <row r="7" spans="1:6">
      <c r="A7" s="684" t="s">
        <v>537</v>
      </c>
      <c r="C7" t="s">
        <v>590</v>
      </c>
      <c r="D7" t="s">
        <v>548</v>
      </c>
      <c r="E7" s="684" t="s">
        <v>599</v>
      </c>
    </row>
    <row r="8" spans="1:6">
      <c r="A8" s="684" t="s">
        <v>540</v>
      </c>
      <c r="D8" t="s">
        <v>549</v>
      </c>
    </row>
    <row r="9" spans="1:6">
      <c r="A9" s="684" t="s">
        <v>585</v>
      </c>
      <c r="D9" t="s">
        <v>550</v>
      </c>
    </row>
    <row r="10" spans="1:6">
      <c r="A10" s="684"/>
      <c r="D10" t="s">
        <v>551</v>
      </c>
    </row>
    <row r="11" spans="1:6">
      <c r="C11" s="683"/>
      <c r="D11" t="s">
        <v>552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499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 t="s">
        <v>342</v>
      </c>
      <c r="C24" s="85">
        <f>'1,31 BFR'!C58</f>
        <v>0</v>
      </c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EFA0" sheet="1" objects="1" scenarios="1" formatCells="0" formatColumns="0"/>
  <mergeCells count="17">
    <mergeCell ref="G1:I1"/>
    <mergeCell ref="G5:H5"/>
    <mergeCell ref="G12:H12"/>
    <mergeCell ref="A3:I3"/>
    <mergeCell ref="G6:G11"/>
    <mergeCell ref="A6:A16"/>
    <mergeCell ref="A1:C1"/>
    <mergeCell ref="A5:B5"/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411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366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366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274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366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 t="s">
        <v>342</v>
      </c>
      <c r="C24" s="85">
        <f>'1,31 BFR'!C58</f>
        <v>0</v>
      </c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F060" sheet="1" objects="1" scenarios="1"/>
  <mergeCells count="17">
    <mergeCell ref="A6:A16"/>
    <mergeCell ref="G6:G11"/>
    <mergeCell ref="G12:H12"/>
    <mergeCell ref="G13:G18"/>
    <mergeCell ref="A17:B17"/>
    <mergeCell ref="A18:A24"/>
    <mergeCell ref="A1:C1"/>
    <mergeCell ref="G1:I1"/>
    <mergeCell ref="A3:I3"/>
    <mergeCell ref="A5:B5"/>
    <mergeCell ref="G5:H5"/>
    <mergeCell ref="G19:H19"/>
    <mergeCell ref="A25:B25"/>
    <mergeCell ref="G25:H25"/>
    <mergeCell ref="A26:B26"/>
    <mergeCell ref="G26:H26"/>
    <mergeCell ref="G20:G24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774" t="s">
        <v>461</v>
      </c>
      <c r="B1" s="775"/>
      <c r="C1" s="775"/>
      <c r="D1" s="775"/>
      <c r="E1" s="775"/>
      <c r="F1" s="532"/>
      <c r="G1" s="532"/>
      <c r="H1" s="532"/>
      <c r="I1" s="532"/>
      <c r="J1" s="532"/>
    </row>
    <row r="2" spans="1:10" ht="15">
      <c r="A2" s="533"/>
      <c r="B2" s="534"/>
      <c r="C2" s="535"/>
      <c r="D2" s="533"/>
      <c r="E2" s="532"/>
      <c r="F2" s="532"/>
      <c r="G2" s="532"/>
      <c r="H2" s="532"/>
      <c r="I2" s="532"/>
      <c r="J2" s="532"/>
    </row>
    <row r="3" spans="1:10" ht="18.75" customHeight="1">
      <c r="A3" s="773" t="str">
        <f>'1.0 Plan de financement'!A3:C3</f>
        <v>NOM DOSSIER</v>
      </c>
      <c r="B3" s="773"/>
      <c r="C3" s="536"/>
      <c r="D3" s="537"/>
      <c r="E3" s="532"/>
      <c r="F3" s="532"/>
      <c r="G3" s="532"/>
      <c r="H3" s="532"/>
      <c r="I3" s="532"/>
      <c r="J3" s="532"/>
    </row>
    <row r="4" spans="1:10" ht="20.25" customHeight="1">
      <c r="A4" s="533"/>
      <c r="B4" s="538" t="s">
        <v>185</v>
      </c>
      <c r="C4" s="538" t="s">
        <v>191</v>
      </c>
      <c r="D4" s="539" t="s">
        <v>391</v>
      </c>
      <c r="E4" s="540" t="s">
        <v>65</v>
      </c>
      <c r="F4" s="532"/>
      <c r="G4" s="532"/>
      <c r="H4" s="532"/>
      <c r="I4" s="532"/>
      <c r="J4" s="532"/>
    </row>
    <row r="5" spans="1:10" s="8" customFormat="1" ht="21" customHeight="1">
      <c r="A5" s="541" t="s">
        <v>385</v>
      </c>
      <c r="B5" s="542">
        <f>SUM(B6:B9)</f>
        <v>0</v>
      </c>
      <c r="C5" s="542">
        <f>SUM(C6:C9)</f>
        <v>0</v>
      </c>
      <c r="D5" s="542">
        <f>SUM(D6:D9)</f>
        <v>0</v>
      </c>
      <c r="E5" s="542">
        <f>SUM(E6:E9)</f>
        <v>0</v>
      </c>
      <c r="F5" s="543"/>
      <c r="G5" s="543"/>
      <c r="H5" s="543"/>
      <c r="I5" s="543"/>
      <c r="J5" s="544"/>
    </row>
    <row r="6" spans="1:10" s="523" customFormat="1" ht="21" customHeight="1">
      <c r="A6" s="522"/>
      <c r="B6" s="490"/>
      <c r="C6" s="529">
        <f>B6*20%</f>
        <v>0</v>
      </c>
      <c r="D6" s="490"/>
      <c r="E6" s="490"/>
      <c r="H6" s="543"/>
      <c r="I6" s="543"/>
      <c r="J6" s="544"/>
    </row>
    <row r="7" spans="1:10" s="523" customFormat="1" ht="21" customHeight="1">
      <c r="A7" s="522"/>
      <c r="B7" s="490"/>
      <c r="C7" s="529">
        <f>B7*20%</f>
        <v>0</v>
      </c>
      <c r="D7" s="490"/>
      <c r="E7" s="490"/>
      <c r="H7" s="543"/>
      <c r="I7" s="543"/>
      <c r="J7" s="544"/>
    </row>
    <row r="8" spans="1:10" s="523" customFormat="1" ht="21" customHeight="1">
      <c r="A8" s="522"/>
      <c r="B8" s="490"/>
      <c r="C8" s="529">
        <f>B8*20%</f>
        <v>0</v>
      </c>
      <c r="D8" s="490"/>
      <c r="E8" s="490"/>
      <c r="H8" s="543"/>
      <c r="I8" s="543"/>
      <c r="J8" s="544"/>
    </row>
    <row r="9" spans="1:10" s="523" customFormat="1" ht="21" customHeight="1">
      <c r="A9" s="524"/>
      <c r="B9" s="77"/>
      <c r="C9" s="529">
        <f>B9*20%</f>
        <v>0</v>
      </c>
      <c r="D9" s="77"/>
      <c r="E9" s="77"/>
      <c r="H9" s="543"/>
      <c r="I9" s="543"/>
      <c r="J9" s="543"/>
    </row>
    <row r="10" spans="1:10" s="8" customFormat="1" ht="21" customHeight="1">
      <c r="A10" s="541" t="s">
        <v>386</v>
      </c>
      <c r="B10" s="542">
        <f>SUM(B11:B11)</f>
        <v>0</v>
      </c>
      <c r="C10" s="542" t="s">
        <v>0</v>
      </c>
      <c r="D10" s="542">
        <f>SUM(D11:D11)</f>
        <v>0</v>
      </c>
      <c r="E10" s="542">
        <f>SUM(E11:E11)</f>
        <v>0</v>
      </c>
      <c r="F10" s="527" t="s">
        <v>344</v>
      </c>
      <c r="G10" s="545"/>
      <c r="H10" s="545"/>
      <c r="I10" s="545"/>
      <c r="J10" s="528"/>
    </row>
    <row r="11" spans="1:10" s="8" customFormat="1" ht="21" customHeight="1">
      <c r="A11" s="524"/>
      <c r="B11" s="77"/>
      <c r="C11" s="546"/>
      <c r="D11" s="77"/>
      <c r="E11" s="77"/>
      <c r="F11" s="527" t="s">
        <v>343</v>
      </c>
      <c r="G11" s="545"/>
      <c r="H11" s="545"/>
      <c r="I11" s="545"/>
      <c r="J11" s="528"/>
    </row>
    <row r="12" spans="1:10" s="8" customFormat="1" ht="21" customHeight="1">
      <c r="A12" s="541" t="s">
        <v>387</v>
      </c>
      <c r="B12" s="542">
        <f>SUM(B13:B13)</f>
        <v>0</v>
      </c>
      <c r="C12" s="542"/>
      <c r="D12" s="542">
        <f>SUM(D13:D13)</f>
        <v>0</v>
      </c>
      <c r="E12" s="542">
        <f>SUM(E13:E13)</f>
        <v>0</v>
      </c>
      <c r="F12" s="545"/>
      <c r="G12" s="528"/>
      <c r="H12" s="528"/>
      <c r="I12" s="528"/>
      <c r="J12" s="528"/>
    </row>
    <row r="13" spans="1:10" s="8" customFormat="1" ht="21" customHeight="1">
      <c r="A13" s="524"/>
      <c r="B13" s="77"/>
      <c r="C13" s="546"/>
      <c r="D13" s="77"/>
      <c r="E13" s="77"/>
      <c r="F13" s="527" t="s">
        <v>303</v>
      </c>
      <c r="G13" s="547">
        <f>IF((B10+D10+B12+D12)&lt;23000,0,((B10+D10+B12+D12)-23000)*5%)</f>
        <v>0</v>
      </c>
      <c r="H13" s="528"/>
      <c r="I13" s="528"/>
      <c r="J13" s="528"/>
    </row>
    <row r="14" spans="1:10" s="8" customFormat="1" ht="21" customHeight="1">
      <c r="A14" s="541" t="s">
        <v>15</v>
      </c>
      <c r="B14" s="542">
        <f>SUM(B15:B15)</f>
        <v>0</v>
      </c>
      <c r="C14" s="542">
        <f>SUM(C15:C15)</f>
        <v>0</v>
      </c>
      <c r="D14" s="542">
        <f>SUM(D15:D15)</f>
        <v>0</v>
      </c>
      <c r="E14" s="542">
        <f>SUM(E15:E15)</f>
        <v>0</v>
      </c>
      <c r="F14" s="523"/>
      <c r="G14" s="523"/>
      <c r="H14" s="543"/>
      <c r="I14" s="543"/>
      <c r="J14" s="543"/>
    </row>
    <row r="15" spans="1:10" s="8" customFormat="1" ht="21" customHeight="1">
      <c r="A15" s="524"/>
      <c r="B15" s="77"/>
      <c r="C15" s="529">
        <f>B15*20%</f>
        <v>0</v>
      </c>
      <c r="D15" s="77"/>
      <c r="E15" s="77"/>
      <c r="F15" s="523"/>
      <c r="G15" s="523"/>
      <c r="H15" s="543"/>
      <c r="I15" s="543"/>
      <c r="J15" s="543"/>
    </row>
    <row r="16" spans="1:10" s="8" customFormat="1" ht="21" customHeight="1">
      <c r="A16" s="541" t="s">
        <v>16</v>
      </c>
      <c r="B16" s="542">
        <f>SUM(B17:B29)</f>
        <v>0</v>
      </c>
      <c r="C16" s="542">
        <f>SUM(C17:C29)</f>
        <v>0</v>
      </c>
      <c r="D16" s="542">
        <f>SUM(D17:D29)</f>
        <v>0</v>
      </c>
      <c r="E16" s="542">
        <f>SUM(E17:E29)</f>
        <v>0</v>
      </c>
      <c r="F16" s="523"/>
      <c r="G16" s="523"/>
      <c r="H16" s="543"/>
      <c r="I16" s="543"/>
      <c r="J16" s="543"/>
    </row>
    <row r="17" spans="1:10" s="523" customFormat="1" ht="21" customHeight="1">
      <c r="A17" s="524"/>
      <c r="B17" s="77"/>
      <c r="C17" s="529">
        <f>B17*20%</f>
        <v>0</v>
      </c>
      <c r="D17" s="77"/>
      <c r="E17" s="77"/>
      <c r="H17" s="543"/>
      <c r="I17" s="543"/>
      <c r="J17" s="543"/>
    </row>
    <row r="18" spans="1:10" s="523" customFormat="1" ht="21" customHeight="1">
      <c r="A18" s="524"/>
      <c r="B18" s="77"/>
      <c r="C18" s="529">
        <f t="shared" ref="C18:C29" si="0">B18*20%</f>
        <v>0</v>
      </c>
      <c r="D18" s="77"/>
      <c r="E18" s="77"/>
      <c r="F18" s="615"/>
      <c r="G18" s="616"/>
      <c r="H18" s="544"/>
      <c r="I18" s="544"/>
      <c r="J18" s="544"/>
    </row>
    <row r="19" spans="1:10" s="523" customFormat="1" ht="21" customHeight="1">
      <c r="A19" s="524"/>
      <c r="B19" s="77"/>
      <c r="C19" s="529">
        <f t="shared" si="0"/>
        <v>0</v>
      </c>
      <c r="D19" s="77"/>
      <c r="E19" s="77"/>
      <c r="F19" s="615"/>
      <c r="G19" s="616"/>
      <c r="H19" s="544"/>
      <c r="I19" s="544"/>
      <c r="J19" s="544"/>
    </row>
    <row r="20" spans="1:10" s="523" customFormat="1" ht="21" customHeight="1">
      <c r="A20" s="524"/>
      <c r="B20" s="77"/>
      <c r="C20" s="529">
        <f t="shared" si="0"/>
        <v>0</v>
      </c>
      <c r="D20" s="77"/>
      <c r="E20" s="77"/>
      <c r="F20" s="615"/>
      <c r="G20" s="616"/>
      <c r="H20" s="544"/>
      <c r="I20" s="544"/>
      <c r="J20" s="544"/>
    </row>
    <row r="21" spans="1:10" s="523" customFormat="1" ht="21" customHeight="1">
      <c r="A21" s="524"/>
      <c r="B21" s="77"/>
      <c r="C21" s="529">
        <f t="shared" si="0"/>
        <v>0</v>
      </c>
      <c r="D21" s="77"/>
      <c r="E21" s="77"/>
      <c r="F21" s="615"/>
      <c r="G21" s="616"/>
      <c r="H21" s="544"/>
      <c r="I21" s="544"/>
      <c r="J21" s="544"/>
    </row>
    <row r="22" spans="1:10" s="523" customFormat="1" ht="21" customHeight="1">
      <c r="A22" s="524"/>
      <c r="B22" s="77"/>
      <c r="C22" s="529">
        <f t="shared" si="0"/>
        <v>0</v>
      </c>
      <c r="D22" s="77"/>
      <c r="E22" s="77"/>
      <c r="F22" s="615"/>
      <c r="G22" s="616"/>
      <c r="H22" s="544"/>
      <c r="I22" s="544"/>
      <c r="J22" s="544"/>
    </row>
    <row r="23" spans="1:10" s="523" customFormat="1" ht="21" customHeight="1">
      <c r="A23" s="524"/>
      <c r="B23" s="77"/>
      <c r="C23" s="529">
        <f t="shared" si="0"/>
        <v>0</v>
      </c>
      <c r="D23" s="77"/>
      <c r="E23" s="77"/>
      <c r="F23" s="615"/>
      <c r="G23" s="616"/>
      <c r="H23" s="544"/>
      <c r="I23" s="544"/>
      <c r="J23" s="544"/>
    </row>
    <row r="24" spans="1:10" s="523" customFormat="1" ht="21" customHeight="1">
      <c r="A24" s="524"/>
      <c r="B24" s="77"/>
      <c r="C24" s="529">
        <f t="shared" si="0"/>
        <v>0</v>
      </c>
      <c r="D24" s="77"/>
      <c r="E24" s="77"/>
      <c r="F24" s="615"/>
      <c r="G24" s="616"/>
      <c r="H24" s="544"/>
      <c r="I24" s="544"/>
      <c r="J24" s="544"/>
    </row>
    <row r="25" spans="1:10" s="523" customFormat="1" ht="21" customHeight="1">
      <c r="A25" s="524"/>
      <c r="B25" s="77"/>
      <c r="C25" s="529">
        <f t="shared" si="0"/>
        <v>0</v>
      </c>
      <c r="D25" s="77"/>
      <c r="E25" s="77"/>
      <c r="F25" s="615"/>
      <c r="G25" s="616"/>
      <c r="H25" s="544"/>
      <c r="I25" s="544"/>
      <c r="J25" s="544"/>
    </row>
    <row r="26" spans="1:10" s="523" customFormat="1" ht="21" customHeight="1">
      <c r="A26" s="524"/>
      <c r="B26" s="77"/>
      <c r="C26" s="529">
        <f t="shared" si="0"/>
        <v>0</v>
      </c>
      <c r="D26" s="77"/>
      <c r="E26" s="77"/>
      <c r="F26" s="615"/>
      <c r="G26" s="616"/>
      <c r="H26" s="544"/>
      <c r="I26" s="544"/>
      <c r="J26" s="544"/>
    </row>
    <row r="27" spans="1:10" s="523" customFormat="1" ht="21" customHeight="1">
      <c r="A27" s="524"/>
      <c r="B27" s="77"/>
      <c r="C27" s="529">
        <f t="shared" si="0"/>
        <v>0</v>
      </c>
      <c r="D27" s="77"/>
      <c r="E27" s="77"/>
      <c r="F27" s="527" t="s">
        <v>415</v>
      </c>
      <c r="G27" s="528"/>
      <c r="H27" s="528"/>
      <c r="I27" s="528"/>
      <c r="J27" s="528"/>
    </row>
    <row r="28" spans="1:10" s="523" customFormat="1" ht="21" customHeight="1" thickBot="1">
      <c r="A28" s="524"/>
      <c r="B28" s="77"/>
      <c r="C28" s="529">
        <f t="shared" si="0"/>
        <v>0</v>
      </c>
      <c r="D28" s="77"/>
      <c r="E28" s="77"/>
      <c r="F28" s="527" t="s">
        <v>414</v>
      </c>
      <c r="G28" s="528"/>
      <c r="H28" s="528"/>
      <c r="I28" s="528"/>
      <c r="J28" s="528"/>
    </row>
    <row r="29" spans="1:10" s="523" customFormat="1" ht="21" customHeight="1" thickBot="1">
      <c r="A29" s="524"/>
      <c r="B29" s="77"/>
      <c r="C29" s="529">
        <f t="shared" si="0"/>
        <v>0</v>
      </c>
      <c r="D29" s="77"/>
      <c r="E29" s="77"/>
      <c r="F29" s="527" t="s">
        <v>474</v>
      </c>
      <c r="G29" s="528"/>
      <c r="H29" s="525"/>
      <c r="I29" s="527" t="s">
        <v>475</v>
      </c>
      <c r="J29" s="528"/>
    </row>
    <row r="30" spans="1:10" s="8" customFormat="1" ht="21" customHeight="1">
      <c r="A30" s="541" t="s">
        <v>390</v>
      </c>
      <c r="B30" s="542">
        <f>SUM(B31:B39)</f>
        <v>0</v>
      </c>
      <c r="C30" s="542">
        <f>SUM(C31:C39)</f>
        <v>0</v>
      </c>
      <c r="D30" s="542">
        <f>SUM(D31:D39)</f>
        <v>0</v>
      </c>
      <c r="E30" s="542">
        <f>SUM(E31:E39)</f>
        <v>0</v>
      </c>
      <c r="F30" s="523"/>
      <c r="G30" s="523"/>
      <c r="H30" s="523"/>
      <c r="I30" s="543"/>
      <c r="J30" s="543"/>
    </row>
    <row r="31" spans="1:10" s="523" customFormat="1" ht="21" customHeight="1">
      <c r="A31" s="524"/>
      <c r="B31" s="77"/>
      <c r="C31" s="529">
        <f>B31*20%</f>
        <v>0</v>
      </c>
      <c r="D31" s="77"/>
      <c r="E31" s="77"/>
      <c r="I31" s="543"/>
      <c r="J31" s="543"/>
    </row>
    <row r="32" spans="1:10" s="523" customFormat="1" ht="21" customHeight="1">
      <c r="A32" s="524"/>
      <c r="B32" s="524"/>
      <c r="C32" s="529">
        <f t="shared" ref="C32:C39" si="1">B32*20%</f>
        <v>0</v>
      </c>
      <c r="D32" s="77"/>
      <c r="E32" s="77"/>
      <c r="I32" s="543"/>
      <c r="J32" s="543"/>
    </row>
    <row r="33" spans="1:10" s="523" customFormat="1" ht="21" customHeight="1">
      <c r="A33" s="524"/>
      <c r="B33" s="524"/>
      <c r="C33" s="529">
        <f t="shared" si="1"/>
        <v>0</v>
      </c>
      <c r="D33" s="77"/>
      <c r="E33" s="77"/>
      <c r="I33" s="543"/>
      <c r="J33" s="543"/>
    </row>
    <row r="34" spans="1:10" s="523" customFormat="1" ht="21" customHeight="1">
      <c r="A34" s="524"/>
      <c r="B34" s="524"/>
      <c r="C34" s="529">
        <f t="shared" si="1"/>
        <v>0</v>
      </c>
      <c r="D34" s="77"/>
      <c r="E34" s="77"/>
      <c r="I34" s="543"/>
      <c r="J34" s="543"/>
    </row>
    <row r="35" spans="1:10" s="523" customFormat="1" ht="21" customHeight="1">
      <c r="A35" s="524"/>
      <c r="B35" s="524"/>
      <c r="C35" s="529">
        <f t="shared" si="1"/>
        <v>0</v>
      </c>
      <c r="D35" s="77"/>
      <c r="E35" s="77"/>
      <c r="I35" s="543"/>
      <c r="J35" s="543"/>
    </row>
    <row r="36" spans="1:10" s="523" customFormat="1" ht="21" customHeight="1">
      <c r="A36" s="524"/>
      <c r="B36" s="524"/>
      <c r="C36" s="529">
        <f t="shared" si="1"/>
        <v>0</v>
      </c>
      <c r="D36" s="77"/>
      <c r="E36" s="77"/>
      <c r="I36" s="543"/>
      <c r="J36" s="543"/>
    </row>
    <row r="37" spans="1:10" s="523" customFormat="1" ht="21.75" customHeight="1">
      <c r="A37" s="524"/>
      <c r="B37" s="526"/>
      <c r="C37" s="529">
        <f t="shared" si="1"/>
        <v>0</v>
      </c>
      <c r="D37" s="77"/>
      <c r="E37" s="77"/>
      <c r="I37" s="543"/>
      <c r="J37" s="543"/>
    </row>
    <row r="38" spans="1:10" s="523" customFormat="1" ht="21" customHeight="1">
      <c r="A38" s="524"/>
      <c r="B38" s="77"/>
      <c r="C38" s="529">
        <f t="shared" si="1"/>
        <v>0</v>
      </c>
      <c r="D38" s="77"/>
      <c r="E38" s="77"/>
      <c r="I38" s="543"/>
      <c r="J38" s="543"/>
    </row>
    <row r="39" spans="1:10" s="523" customFormat="1" ht="21" customHeight="1">
      <c r="A39" s="524"/>
      <c r="B39" s="524"/>
      <c r="C39" s="529">
        <f t="shared" si="1"/>
        <v>0</v>
      </c>
      <c r="D39" s="77"/>
      <c r="E39" s="77"/>
      <c r="I39" s="543"/>
      <c r="J39" s="543"/>
    </row>
    <row r="40" spans="1:10" s="8" customFormat="1" ht="22.5" customHeight="1">
      <c r="A40" s="548" t="s">
        <v>388</v>
      </c>
      <c r="B40" s="549">
        <f>SUM(B41:B43)</f>
        <v>0</v>
      </c>
      <c r="C40" s="549">
        <f>SUM(C41:C43)</f>
        <v>0</v>
      </c>
      <c r="D40" s="549">
        <f>SUM(D41:D43)</f>
        <v>0</v>
      </c>
      <c r="E40" s="549">
        <f>SUM(E41:E43)</f>
        <v>0</v>
      </c>
      <c r="F40" s="616"/>
      <c r="G40" s="616"/>
      <c r="H40" s="616"/>
      <c r="I40" s="544"/>
      <c r="J40" s="544"/>
    </row>
    <row r="41" spans="1:10" s="8" customFormat="1" ht="22.5" customHeight="1">
      <c r="A41" s="609"/>
      <c r="B41" s="77"/>
      <c r="C41" s="529">
        <f>B41*20%</f>
        <v>0</v>
      </c>
      <c r="D41" s="77"/>
      <c r="E41" s="77"/>
      <c r="F41" s="615"/>
      <c r="G41" s="616"/>
      <c r="H41" s="616"/>
      <c r="I41" s="544"/>
      <c r="J41" s="544"/>
    </row>
    <row r="42" spans="1:10" s="8" customFormat="1" ht="22.5" customHeight="1" thickBot="1">
      <c r="A42" s="524"/>
      <c r="B42" s="77"/>
      <c r="C42" s="529">
        <f>B42*20%</f>
        <v>0</v>
      </c>
      <c r="D42" s="77"/>
      <c r="E42" s="77"/>
      <c r="F42" s="527" t="s">
        <v>413</v>
      </c>
      <c r="G42" s="528"/>
      <c r="H42" s="528"/>
      <c r="I42" s="528"/>
      <c r="J42" s="528"/>
    </row>
    <row r="43" spans="1:10" s="8" customFormat="1" ht="22.5" customHeight="1" thickBot="1">
      <c r="A43" s="524"/>
      <c r="B43" s="77"/>
      <c r="C43" s="529">
        <f>B43*20%</f>
        <v>0</v>
      </c>
      <c r="D43" s="77"/>
      <c r="E43" s="77"/>
      <c r="F43" s="527" t="s">
        <v>474</v>
      </c>
      <c r="G43" s="528"/>
      <c r="H43" s="525"/>
      <c r="I43" s="527" t="s">
        <v>475</v>
      </c>
      <c r="J43" s="528"/>
    </row>
    <row r="44" spans="1:10" s="8" customFormat="1" ht="22.5" customHeight="1">
      <c r="A44" s="541" t="s">
        <v>17</v>
      </c>
      <c r="B44" s="542">
        <f>SUM(B45:B52)</f>
        <v>0</v>
      </c>
      <c r="C44" s="542">
        <f>SUM(C45:C52)</f>
        <v>0</v>
      </c>
      <c r="D44" s="542">
        <f>SUM(D45:D52)</f>
        <v>0</v>
      </c>
      <c r="E44" s="542">
        <f>SUM(E52:E52)</f>
        <v>0</v>
      </c>
      <c r="F44" s="523"/>
      <c r="G44" s="523"/>
      <c r="H44" s="523"/>
      <c r="I44" s="543"/>
      <c r="J44" s="543"/>
    </row>
    <row r="45" spans="1:10" s="8" customFormat="1" ht="22.5" customHeight="1">
      <c r="A45" s="522"/>
      <c r="B45" s="490"/>
      <c r="C45" s="529">
        <f>B45*0.2</f>
        <v>0</v>
      </c>
      <c r="D45" s="490"/>
      <c r="E45" s="490"/>
      <c r="F45" s="523"/>
      <c r="G45" s="523"/>
      <c r="H45" s="523"/>
      <c r="I45" s="543"/>
      <c r="J45" s="543"/>
    </row>
    <row r="46" spans="1:10" s="8" customFormat="1" ht="22.5" customHeight="1">
      <c r="A46" s="522"/>
      <c r="B46" s="490"/>
      <c r="C46" s="529">
        <f t="shared" ref="C46:C52" si="2">B46*0.2</f>
        <v>0</v>
      </c>
      <c r="D46" s="490"/>
      <c r="E46" s="490"/>
      <c r="F46" s="523"/>
      <c r="G46" s="523"/>
      <c r="H46" s="523"/>
      <c r="I46" s="543"/>
      <c r="J46" s="543"/>
    </row>
    <row r="47" spans="1:10" s="8" customFormat="1" ht="22.5" customHeight="1">
      <c r="A47" s="522"/>
      <c r="B47" s="490"/>
      <c r="C47" s="529">
        <f t="shared" si="2"/>
        <v>0</v>
      </c>
      <c r="D47" s="490"/>
      <c r="E47" s="490"/>
      <c r="F47" s="523"/>
      <c r="G47" s="523"/>
      <c r="H47" s="523"/>
      <c r="I47" s="543"/>
      <c r="J47" s="543"/>
    </row>
    <row r="48" spans="1:10" s="8" customFormat="1" ht="22.5" customHeight="1">
      <c r="A48" s="522"/>
      <c r="B48" s="490"/>
      <c r="C48" s="529">
        <f t="shared" si="2"/>
        <v>0</v>
      </c>
      <c r="D48" s="490"/>
      <c r="E48" s="490"/>
      <c r="F48" s="523"/>
      <c r="G48" s="523"/>
      <c r="H48" s="523"/>
      <c r="I48" s="543"/>
      <c r="J48" s="543"/>
    </row>
    <row r="49" spans="1:10" s="8" customFormat="1" ht="22.5" customHeight="1">
      <c r="A49" s="522"/>
      <c r="B49" s="490"/>
      <c r="C49" s="529">
        <f t="shared" si="2"/>
        <v>0</v>
      </c>
      <c r="D49" s="490"/>
      <c r="E49" s="490"/>
      <c r="F49" s="523"/>
      <c r="G49" s="523"/>
      <c r="H49" s="523"/>
      <c r="I49" s="543"/>
      <c r="J49" s="543"/>
    </row>
    <row r="50" spans="1:10" s="8" customFormat="1" ht="22.5" customHeight="1">
      <c r="A50" s="522"/>
      <c r="B50" s="490"/>
      <c r="C50" s="529">
        <f t="shared" si="2"/>
        <v>0</v>
      </c>
      <c r="D50" s="490"/>
      <c r="E50" s="490"/>
      <c r="F50" s="523"/>
      <c r="G50" s="523"/>
      <c r="H50" s="523"/>
      <c r="I50" s="543"/>
      <c r="J50" s="543"/>
    </row>
    <row r="51" spans="1:10" s="8" customFormat="1" ht="22.5" customHeight="1">
      <c r="A51" s="522"/>
      <c r="B51" s="490"/>
      <c r="C51" s="529">
        <f t="shared" si="2"/>
        <v>0</v>
      </c>
      <c r="D51" s="490"/>
      <c r="E51" s="490"/>
      <c r="F51" s="523"/>
      <c r="G51" s="523"/>
      <c r="H51" s="523"/>
      <c r="I51" s="543"/>
      <c r="J51" s="543"/>
    </row>
    <row r="52" spans="1:10" s="8" customFormat="1" ht="22.5" customHeight="1">
      <c r="A52" s="530"/>
      <c r="B52" s="531"/>
      <c r="C52" s="529">
        <f t="shared" si="2"/>
        <v>0</v>
      </c>
      <c r="D52" s="490" t="s">
        <v>0</v>
      </c>
      <c r="E52" s="490" t="s">
        <v>0</v>
      </c>
      <c r="F52" s="523"/>
      <c r="G52" s="523"/>
      <c r="H52" s="523"/>
      <c r="I52" s="543"/>
      <c r="J52" s="543"/>
    </row>
    <row r="53" spans="1:10" s="8" customFormat="1" ht="22.5" customHeight="1">
      <c r="A53" s="541" t="s">
        <v>18</v>
      </c>
      <c r="B53" s="542">
        <f>SUM(B54:B59)</f>
        <v>0</v>
      </c>
      <c r="C53" s="542">
        <f>SUM(C54:C59)</f>
        <v>0</v>
      </c>
      <c r="D53" s="542">
        <f>SUM(D54:D54)</f>
        <v>0</v>
      </c>
      <c r="E53" s="542">
        <f>SUM(E54:E54)</f>
        <v>0</v>
      </c>
      <c r="F53" s="523"/>
      <c r="G53" s="523"/>
      <c r="H53" s="523"/>
      <c r="I53" s="543"/>
      <c r="J53" s="543"/>
    </row>
    <row r="54" spans="1:10" s="8" customFormat="1" ht="22.5" customHeight="1">
      <c r="A54" s="524"/>
      <c r="B54" s="490"/>
      <c r="C54" s="529">
        <f t="shared" ref="C54:C59" si="3">B54*20%</f>
        <v>0</v>
      </c>
      <c r="D54" s="77" t="s">
        <v>0</v>
      </c>
      <c r="E54" s="77" t="s">
        <v>0</v>
      </c>
      <c r="F54" s="523"/>
      <c r="G54" s="523"/>
      <c r="H54" s="523"/>
      <c r="I54" s="543"/>
      <c r="J54" s="543"/>
    </row>
    <row r="55" spans="1:10" s="8" customFormat="1" ht="22.5" customHeight="1">
      <c r="A55" s="524"/>
      <c r="B55" s="490"/>
      <c r="C55" s="529">
        <f t="shared" si="3"/>
        <v>0</v>
      </c>
      <c r="D55" s="77"/>
      <c r="E55" s="77"/>
      <c r="F55" s="523"/>
      <c r="G55" s="523"/>
      <c r="H55" s="523"/>
      <c r="I55" s="543"/>
      <c r="J55" s="543"/>
    </row>
    <row r="56" spans="1:10" s="8" customFormat="1" ht="22.5" customHeight="1">
      <c r="A56" s="524"/>
      <c r="B56" s="490"/>
      <c r="C56" s="529">
        <f t="shared" si="3"/>
        <v>0</v>
      </c>
      <c r="D56" s="77"/>
      <c r="E56" s="77"/>
      <c r="F56" s="523"/>
      <c r="G56" s="523"/>
      <c r="H56" s="523"/>
      <c r="I56" s="543"/>
      <c r="J56" s="543"/>
    </row>
    <row r="57" spans="1:10" s="8" customFormat="1" ht="22.5" customHeight="1">
      <c r="A57" s="524"/>
      <c r="B57" s="490"/>
      <c r="C57" s="529">
        <f t="shared" si="3"/>
        <v>0</v>
      </c>
      <c r="D57" s="77"/>
      <c r="E57" s="77"/>
      <c r="F57" s="523"/>
      <c r="G57" s="523"/>
      <c r="H57" s="523"/>
      <c r="I57" s="543"/>
      <c r="J57" s="543"/>
    </row>
    <row r="58" spans="1:10" s="8" customFormat="1" ht="22.5" customHeight="1">
      <c r="A58" s="524"/>
      <c r="B58" s="490"/>
      <c r="C58" s="529">
        <f t="shared" si="3"/>
        <v>0</v>
      </c>
      <c r="D58" s="77"/>
      <c r="E58" s="77"/>
      <c r="F58" s="523"/>
      <c r="G58" s="523"/>
      <c r="H58" s="523"/>
      <c r="I58" s="543"/>
      <c r="J58" s="543"/>
    </row>
    <row r="59" spans="1:10" s="8" customFormat="1" ht="22.5" customHeight="1">
      <c r="A59" s="524"/>
      <c r="B59" s="490"/>
      <c r="C59" s="529">
        <f t="shared" si="3"/>
        <v>0</v>
      </c>
      <c r="D59" s="77"/>
      <c r="E59" s="77"/>
      <c r="F59" s="523"/>
      <c r="G59" s="523"/>
      <c r="H59" s="523"/>
      <c r="I59" s="543"/>
      <c r="J59" s="543"/>
    </row>
    <row r="60" spans="1:10" s="8" customFormat="1" ht="22.5" customHeight="1">
      <c r="A60" s="541" t="s">
        <v>389</v>
      </c>
      <c r="B60" s="542">
        <f>SUM(B61:B61)</f>
        <v>0</v>
      </c>
      <c r="C60" s="542">
        <f>SUM(C61:C61)</f>
        <v>0</v>
      </c>
      <c r="D60" s="542">
        <f>SUM(D61:D61)</f>
        <v>0</v>
      </c>
      <c r="E60" s="542">
        <f>SUM(E61:E61)</f>
        <v>0</v>
      </c>
      <c r="F60" s="523"/>
      <c r="G60" s="523"/>
      <c r="H60" s="523"/>
      <c r="I60" s="543"/>
      <c r="J60" s="543"/>
    </row>
    <row r="61" spans="1:10" s="8" customFormat="1" ht="22.5" customHeight="1">
      <c r="A61" s="524"/>
      <c r="B61" s="77"/>
      <c r="C61" s="550" t="s">
        <v>0</v>
      </c>
      <c r="D61" s="77"/>
      <c r="E61" s="77"/>
      <c r="F61" s="523"/>
      <c r="G61" s="523"/>
      <c r="H61" s="523"/>
      <c r="I61" s="543"/>
      <c r="J61" s="543"/>
    </row>
    <row r="62" spans="1:10" s="8" customFormat="1" ht="22.5" customHeight="1">
      <c r="A62" s="551" t="s">
        <v>19</v>
      </c>
      <c r="B62" s="552">
        <f>SUM(B5:B61)/2</f>
        <v>0</v>
      </c>
      <c r="C62" s="552">
        <f>SUM(C5:C61)/2</f>
        <v>0</v>
      </c>
      <c r="D62" s="552">
        <f>SUM(D5:D61)/2</f>
        <v>0</v>
      </c>
      <c r="E62" s="552">
        <f>SUM(E5:E61)/2</f>
        <v>0</v>
      </c>
      <c r="F62" s="523"/>
      <c r="G62" s="523"/>
      <c r="H62" s="523"/>
      <c r="I62" s="543"/>
      <c r="J62" s="543"/>
    </row>
    <row r="63" spans="1:10" s="8" customFormat="1" ht="22.5" customHeight="1">
      <c r="A63" s="543"/>
      <c r="B63" s="553"/>
      <c r="C63" s="553"/>
      <c r="D63" s="554"/>
      <c r="E63" s="543"/>
      <c r="F63" s="543"/>
      <c r="G63" s="543"/>
      <c r="H63" s="543"/>
      <c r="I63" s="543"/>
      <c r="J63" s="543"/>
    </row>
    <row r="64" spans="1:10" s="8" customFormat="1" ht="22.5" customHeight="1">
      <c r="A64" s="543"/>
      <c r="B64" s="553"/>
      <c r="C64" s="553"/>
      <c r="D64" s="543"/>
      <c r="E64" s="543"/>
      <c r="F64" s="543"/>
      <c r="G64" s="543"/>
      <c r="H64" s="543"/>
      <c r="I64" s="543"/>
      <c r="J64" s="543"/>
    </row>
    <row r="65" spans="1:10" s="8" customFormat="1" ht="22.5" customHeight="1">
      <c r="A65" s="543"/>
      <c r="B65" s="553"/>
      <c r="C65" s="553"/>
      <c r="D65" s="543"/>
      <c r="E65" s="543"/>
      <c r="F65" s="543"/>
      <c r="G65" s="543"/>
      <c r="H65" s="543"/>
      <c r="I65" s="543"/>
      <c r="J65" s="543"/>
    </row>
    <row r="66" spans="1:10" s="8" customFormat="1" ht="22.5" customHeight="1">
      <c r="A66" s="543"/>
      <c r="B66" s="553"/>
      <c r="C66" s="553"/>
      <c r="D66" s="543"/>
      <c r="E66" s="543"/>
      <c r="F66" s="543"/>
      <c r="G66" s="543"/>
      <c r="H66" s="543"/>
      <c r="I66" s="543"/>
      <c r="J66" s="543"/>
    </row>
    <row r="67" spans="1:10" s="8" customFormat="1" ht="22.5" customHeight="1">
      <c r="A67" s="543"/>
      <c r="B67" s="553"/>
      <c r="C67" s="553"/>
      <c r="D67" s="543"/>
      <c r="E67" s="543"/>
      <c r="F67" s="543"/>
      <c r="G67" s="543"/>
      <c r="H67" s="543"/>
      <c r="I67" s="543"/>
      <c r="J67" s="543"/>
    </row>
    <row r="68" spans="1:10" s="8" customFormat="1" ht="22.5" customHeight="1">
      <c r="A68" s="543"/>
      <c r="B68" s="553"/>
      <c r="C68" s="553"/>
      <c r="D68" s="543"/>
      <c r="E68" s="543"/>
      <c r="F68" s="543"/>
      <c r="G68" s="543"/>
      <c r="H68" s="543"/>
      <c r="I68" s="543"/>
      <c r="J68" s="543"/>
    </row>
    <row r="69" spans="1:10" s="8" customFormat="1" ht="22.5" customHeight="1">
      <c r="A69" s="543"/>
      <c r="B69" s="553"/>
      <c r="C69" s="553"/>
      <c r="D69" s="543"/>
      <c r="E69" s="543"/>
      <c r="F69" s="543"/>
      <c r="G69" s="543"/>
      <c r="H69" s="543"/>
      <c r="I69" s="543"/>
      <c r="J69" s="543"/>
    </row>
    <row r="70" spans="1:10" s="8" customFormat="1" ht="22.5" customHeight="1">
      <c r="A70" s="543"/>
      <c r="B70" s="553"/>
      <c r="C70" s="553"/>
      <c r="D70" s="543"/>
      <c r="E70" s="543"/>
      <c r="F70" s="543"/>
      <c r="G70" s="543"/>
      <c r="H70" s="543"/>
      <c r="I70" s="543"/>
      <c r="J70" s="543"/>
    </row>
    <row r="71" spans="1:10" s="8" customFormat="1" ht="22.5" customHeight="1">
      <c r="A71" s="543"/>
      <c r="B71" s="553"/>
      <c r="C71" s="553"/>
      <c r="D71" s="543"/>
      <c r="E71" s="543"/>
      <c r="F71" s="543"/>
      <c r="G71" s="543"/>
      <c r="H71" s="543"/>
      <c r="I71" s="543"/>
      <c r="J71" s="543"/>
    </row>
    <row r="72" spans="1:10" s="8" customFormat="1" ht="22.5" customHeight="1">
      <c r="A72" s="543"/>
      <c r="B72" s="553"/>
      <c r="C72" s="553"/>
      <c r="D72" s="543"/>
      <c r="E72" s="543"/>
      <c r="F72" s="543"/>
      <c r="G72" s="543"/>
      <c r="H72" s="543"/>
      <c r="I72" s="543"/>
      <c r="J72" s="543"/>
    </row>
    <row r="73" spans="1:10" s="8" customFormat="1" ht="22.5" customHeight="1">
      <c r="A73" s="543"/>
      <c r="B73" s="553"/>
      <c r="C73" s="553"/>
      <c r="D73" s="543"/>
      <c r="E73" s="543"/>
      <c r="F73" s="543"/>
      <c r="G73" s="543"/>
      <c r="H73" s="543"/>
      <c r="I73" s="543"/>
      <c r="J73" s="543"/>
    </row>
    <row r="74" spans="1:10" s="8" customFormat="1" ht="22.5" customHeight="1">
      <c r="A74" s="543"/>
      <c r="B74" s="553"/>
      <c r="C74" s="553"/>
      <c r="D74" s="543"/>
      <c r="E74" s="543"/>
      <c r="F74" s="543"/>
      <c r="G74" s="543"/>
      <c r="H74" s="543"/>
      <c r="I74" s="543"/>
      <c r="J74" s="543"/>
    </row>
    <row r="75" spans="1:10" s="8" customFormat="1" ht="22.5" customHeight="1">
      <c r="A75" s="543"/>
      <c r="B75" s="553"/>
      <c r="C75" s="553"/>
      <c r="D75" s="543"/>
      <c r="E75" s="543"/>
      <c r="F75" s="543"/>
      <c r="G75" s="543"/>
      <c r="H75" s="543"/>
      <c r="I75" s="543"/>
      <c r="J75" s="543"/>
    </row>
    <row r="76" spans="1:10" s="8" customFormat="1" ht="22.5" customHeight="1">
      <c r="A76" s="543"/>
      <c r="B76" s="553"/>
      <c r="C76" s="553"/>
      <c r="D76" s="543"/>
      <c r="E76" s="543"/>
      <c r="F76" s="543"/>
      <c r="G76" s="543"/>
      <c r="H76" s="543"/>
      <c r="I76" s="543"/>
      <c r="J76" s="543"/>
    </row>
    <row r="77" spans="1:10" s="8" customFormat="1" ht="22.5" customHeight="1">
      <c r="A77" s="543"/>
      <c r="B77" s="553"/>
      <c r="C77" s="553"/>
      <c r="D77" s="543"/>
      <c r="E77" s="543"/>
      <c r="F77" s="543"/>
      <c r="G77" s="543"/>
      <c r="H77" s="543"/>
      <c r="I77" s="543"/>
      <c r="J77" s="543"/>
    </row>
    <row r="78" spans="1:10" s="8" customFormat="1" ht="22.5" customHeight="1">
      <c r="A78" s="543"/>
      <c r="B78" s="553"/>
      <c r="C78" s="553"/>
      <c r="D78" s="543"/>
      <c r="E78" s="543"/>
      <c r="F78" s="543"/>
      <c r="G78" s="543"/>
      <c r="H78" s="543"/>
      <c r="I78" s="543"/>
      <c r="J78" s="543"/>
    </row>
    <row r="79" spans="1:10" s="8" customFormat="1" ht="22.5" customHeight="1">
      <c r="A79" s="543"/>
      <c r="B79" s="553"/>
      <c r="C79" s="553"/>
      <c r="D79" s="543"/>
      <c r="E79" s="543"/>
      <c r="F79" s="543"/>
      <c r="G79" s="543"/>
      <c r="H79" s="543"/>
      <c r="I79" s="543"/>
      <c r="J79" s="543"/>
    </row>
    <row r="80" spans="1:10" s="8" customFormat="1" ht="22.5" customHeight="1">
      <c r="A80" s="543"/>
      <c r="B80" s="553"/>
      <c r="C80" s="553"/>
      <c r="D80" s="543"/>
      <c r="E80" s="543"/>
      <c r="F80" s="543"/>
      <c r="G80" s="543"/>
      <c r="H80" s="543"/>
      <c r="I80" s="543"/>
      <c r="J80" s="543"/>
    </row>
    <row r="81" spans="1:10" s="8" customFormat="1" ht="22.5" customHeight="1">
      <c r="A81" s="543"/>
      <c r="B81" s="553"/>
      <c r="C81" s="553"/>
      <c r="D81" s="543"/>
      <c r="E81" s="543"/>
      <c r="F81" s="543"/>
      <c r="G81" s="543"/>
      <c r="H81" s="543"/>
      <c r="I81" s="543"/>
      <c r="J81" s="543"/>
    </row>
    <row r="82" spans="1:10" s="8" customFormat="1" ht="22.5" customHeight="1">
      <c r="A82" s="543"/>
      <c r="B82" s="553"/>
      <c r="C82" s="553"/>
      <c r="D82" s="543"/>
      <c r="E82" s="543"/>
      <c r="F82" s="543"/>
      <c r="G82" s="543"/>
      <c r="H82" s="543"/>
      <c r="I82" s="543"/>
      <c r="J82" s="543"/>
    </row>
    <row r="83" spans="1:10" s="8" customFormat="1" ht="22.5" customHeight="1">
      <c r="A83" s="543"/>
      <c r="B83" s="553"/>
      <c r="C83" s="553"/>
      <c r="D83" s="543"/>
      <c r="E83" s="543"/>
      <c r="F83" s="543"/>
      <c r="G83" s="543"/>
      <c r="H83" s="543"/>
      <c r="I83" s="543"/>
      <c r="J83" s="543"/>
    </row>
    <row r="84" spans="1:10" s="8" customFormat="1" ht="22.5" customHeight="1">
      <c r="A84" s="543"/>
      <c r="B84" s="553"/>
      <c r="C84" s="553"/>
      <c r="D84" s="543"/>
      <c r="E84" s="543"/>
      <c r="F84" s="543"/>
      <c r="G84" s="543"/>
      <c r="H84" s="543"/>
      <c r="I84" s="543"/>
      <c r="J84" s="543"/>
    </row>
    <row r="85" spans="1:10" s="8" customFormat="1" ht="22.5" customHeight="1">
      <c r="A85" s="543"/>
      <c r="B85" s="553"/>
      <c r="C85" s="553"/>
      <c r="D85" s="543"/>
      <c r="E85" s="543"/>
      <c r="F85" s="543"/>
      <c r="G85" s="543"/>
      <c r="H85" s="543"/>
      <c r="I85" s="543"/>
      <c r="J85" s="543"/>
    </row>
    <row r="86" spans="1:10" s="8" customFormat="1" ht="22.5" customHeight="1">
      <c r="A86" s="543"/>
      <c r="B86" s="553"/>
      <c r="C86" s="553"/>
      <c r="D86" s="543"/>
      <c r="E86" s="543"/>
      <c r="F86" s="543"/>
      <c r="G86" s="543"/>
      <c r="H86" s="543"/>
      <c r="I86" s="543"/>
      <c r="J86" s="543"/>
    </row>
    <row r="87" spans="1:10" s="8" customFormat="1" ht="22.5" customHeight="1">
      <c r="A87" s="543"/>
      <c r="B87" s="553"/>
      <c r="C87" s="553"/>
      <c r="D87" s="543"/>
      <c r="E87" s="543"/>
      <c r="F87" s="543"/>
      <c r="G87" s="543"/>
      <c r="H87" s="543"/>
      <c r="I87" s="543"/>
      <c r="J87" s="543"/>
    </row>
    <row r="88" spans="1:10" s="8" customFormat="1" ht="22.5" customHeight="1">
      <c r="A88" s="543"/>
      <c r="B88" s="553"/>
      <c r="C88" s="553"/>
      <c r="D88" s="543"/>
      <c r="E88" s="543"/>
      <c r="F88" s="543"/>
      <c r="G88" s="543"/>
      <c r="H88" s="543"/>
      <c r="I88" s="543"/>
      <c r="J88" s="543"/>
    </row>
    <row r="89" spans="1:10" s="8" customFormat="1" ht="22.5" customHeight="1">
      <c r="A89" s="543"/>
      <c r="B89" s="553"/>
      <c r="C89" s="553"/>
      <c r="D89" s="543"/>
      <c r="E89" s="543"/>
      <c r="F89" s="543"/>
      <c r="G89" s="543"/>
      <c r="H89" s="543"/>
      <c r="I89" s="543"/>
      <c r="J89" s="543"/>
    </row>
    <row r="90" spans="1:10" s="8" customFormat="1" ht="22.5" customHeight="1">
      <c r="A90" s="543"/>
      <c r="B90" s="553"/>
      <c r="C90" s="553"/>
      <c r="D90" s="543"/>
      <c r="E90" s="543"/>
      <c r="F90" s="543"/>
      <c r="G90" s="543"/>
      <c r="H90" s="543"/>
      <c r="I90" s="543"/>
      <c r="J90" s="543"/>
    </row>
    <row r="91" spans="1:10" s="8" customFormat="1" ht="22.5" customHeight="1">
      <c r="A91" s="543"/>
      <c r="B91" s="553"/>
      <c r="C91" s="553"/>
      <c r="D91" s="543"/>
      <c r="E91" s="543"/>
      <c r="F91" s="543"/>
      <c r="G91" s="543"/>
      <c r="H91" s="543"/>
      <c r="I91" s="543"/>
      <c r="J91" s="543"/>
    </row>
    <row r="92" spans="1:10" s="8" customFormat="1" ht="22.5" customHeight="1">
      <c r="A92" s="543"/>
      <c r="B92" s="553"/>
      <c r="C92" s="553"/>
      <c r="D92" s="543"/>
      <c r="E92" s="543"/>
      <c r="F92" s="543"/>
      <c r="G92" s="543"/>
      <c r="H92" s="543"/>
      <c r="I92" s="543"/>
      <c r="J92" s="543"/>
    </row>
    <row r="93" spans="1:10" s="8" customFormat="1" ht="22.5" customHeight="1">
      <c r="A93" s="543"/>
      <c r="B93" s="553"/>
      <c r="C93" s="553"/>
      <c r="D93" s="543"/>
      <c r="E93" s="543"/>
      <c r="F93" s="543"/>
      <c r="G93" s="543"/>
      <c r="H93" s="543"/>
      <c r="I93" s="543"/>
      <c r="J93" s="543"/>
    </row>
    <row r="94" spans="1:10" s="8" customFormat="1" ht="22.5" customHeight="1">
      <c r="A94" s="543"/>
      <c r="B94" s="553"/>
      <c r="C94" s="553"/>
      <c r="D94" s="543"/>
      <c r="E94" s="543"/>
      <c r="F94" s="543"/>
      <c r="G94" s="543"/>
      <c r="H94" s="543"/>
      <c r="I94" s="543"/>
      <c r="J94" s="543"/>
    </row>
    <row r="95" spans="1:10" s="8" customFormat="1" ht="22.5" customHeight="1">
      <c r="A95" s="543"/>
      <c r="B95" s="553"/>
      <c r="C95" s="553"/>
      <c r="D95" s="543"/>
      <c r="E95" s="543"/>
      <c r="F95" s="543"/>
      <c r="G95" s="543"/>
      <c r="H95" s="543"/>
      <c r="I95" s="543"/>
      <c r="J95" s="543"/>
    </row>
    <row r="96" spans="1:10" s="8" customFormat="1" ht="22.5" customHeight="1">
      <c r="A96" s="543"/>
      <c r="B96" s="553"/>
      <c r="C96" s="553"/>
      <c r="D96" s="543"/>
      <c r="E96" s="543"/>
      <c r="F96" s="543"/>
      <c r="G96" s="543"/>
      <c r="H96" s="543"/>
      <c r="I96" s="543"/>
      <c r="J96" s="543"/>
    </row>
    <row r="97" spans="1:10" s="8" customFormat="1" ht="22.5" customHeight="1">
      <c r="A97" s="543"/>
      <c r="B97" s="553"/>
      <c r="C97" s="553"/>
      <c r="D97" s="543"/>
      <c r="E97" s="543"/>
      <c r="F97" s="543"/>
      <c r="G97" s="543"/>
      <c r="H97" s="543"/>
      <c r="I97" s="543"/>
      <c r="J97" s="543"/>
    </row>
    <row r="98" spans="1:10" s="8" customFormat="1" ht="22.5" customHeight="1">
      <c r="A98" s="543"/>
      <c r="B98" s="553"/>
      <c r="C98" s="553"/>
      <c r="D98" s="543"/>
      <c r="E98" s="543"/>
      <c r="F98" s="543"/>
      <c r="G98" s="543"/>
      <c r="H98" s="543"/>
      <c r="I98" s="543"/>
      <c r="J98" s="543"/>
    </row>
    <row r="99" spans="1:10" s="8" customFormat="1" ht="22.5" customHeight="1">
      <c r="A99" s="543"/>
      <c r="B99" s="553"/>
      <c r="C99" s="553"/>
      <c r="D99" s="543"/>
      <c r="E99" s="543"/>
      <c r="F99" s="543"/>
      <c r="G99" s="543"/>
      <c r="H99" s="543"/>
      <c r="I99" s="543"/>
      <c r="J99" s="543"/>
    </row>
    <row r="100" spans="1:10" s="8" customFormat="1" ht="22.5" customHeight="1">
      <c r="A100" s="543"/>
      <c r="B100" s="553"/>
      <c r="C100" s="553"/>
      <c r="D100" s="543"/>
      <c r="E100" s="543"/>
      <c r="F100" s="543"/>
      <c r="G100" s="543"/>
      <c r="H100" s="543"/>
      <c r="I100" s="543"/>
      <c r="J100" s="543"/>
    </row>
    <row r="101" spans="1:10" s="8" customFormat="1" ht="22.5" customHeight="1">
      <c r="A101" s="543"/>
      <c r="B101" s="553"/>
      <c r="C101" s="553"/>
      <c r="D101" s="543"/>
      <c r="E101" s="543"/>
      <c r="F101" s="543"/>
      <c r="G101" s="543"/>
      <c r="H101" s="543"/>
      <c r="I101" s="543"/>
      <c r="J101" s="543"/>
    </row>
    <row r="102" spans="1:10" s="8" customFormat="1" ht="22.5" customHeight="1">
      <c r="A102" s="543"/>
      <c r="B102" s="553"/>
      <c r="C102" s="553"/>
      <c r="D102" s="543"/>
      <c r="E102" s="543"/>
      <c r="F102" s="543"/>
      <c r="G102" s="543"/>
      <c r="H102" s="543"/>
      <c r="I102" s="543"/>
      <c r="J102" s="543"/>
    </row>
    <row r="103" spans="1:10" s="8" customFormat="1" ht="22.5" customHeight="1">
      <c r="A103" s="543"/>
      <c r="B103" s="553"/>
      <c r="C103" s="553"/>
      <c r="D103" s="543"/>
      <c r="E103" s="543"/>
      <c r="F103" s="543"/>
      <c r="G103" s="543"/>
      <c r="H103" s="543"/>
      <c r="I103" s="543"/>
      <c r="J103" s="543"/>
    </row>
    <row r="104" spans="1:10" s="8" customFormat="1" ht="22.5" customHeight="1">
      <c r="A104" s="543"/>
      <c r="B104" s="553"/>
      <c r="C104" s="553"/>
      <c r="D104" s="543"/>
      <c r="E104" s="543"/>
      <c r="F104" s="543"/>
      <c r="G104" s="543"/>
      <c r="H104" s="543"/>
      <c r="I104" s="543"/>
      <c r="J104" s="543"/>
    </row>
    <row r="105" spans="1:10" s="8" customFormat="1" ht="22.5" customHeight="1">
      <c r="A105" s="543"/>
      <c r="B105" s="553"/>
      <c r="C105" s="553"/>
      <c r="D105" s="543"/>
      <c r="E105" s="543"/>
      <c r="F105" s="543"/>
      <c r="G105" s="543"/>
      <c r="H105" s="543"/>
      <c r="I105" s="543"/>
      <c r="J105" s="543"/>
    </row>
    <row r="106" spans="1:10" s="8" customFormat="1" ht="22.5" customHeight="1">
      <c r="A106" s="543"/>
      <c r="B106" s="553"/>
      <c r="C106" s="553"/>
      <c r="D106" s="543"/>
      <c r="E106" s="543"/>
      <c r="F106" s="543"/>
      <c r="G106" s="543"/>
      <c r="H106" s="543"/>
      <c r="I106" s="543"/>
      <c r="J106" s="543"/>
    </row>
    <row r="107" spans="1:10" s="8" customFormat="1" ht="22.5" customHeight="1">
      <c r="A107" s="543"/>
      <c r="B107" s="553"/>
      <c r="C107" s="553"/>
      <c r="D107" s="543"/>
      <c r="E107" s="543"/>
      <c r="F107" s="543"/>
      <c r="G107" s="543"/>
      <c r="H107" s="543"/>
      <c r="I107" s="543"/>
      <c r="J107" s="543"/>
    </row>
    <row r="108" spans="1:10" s="8" customFormat="1" ht="22.5" customHeight="1">
      <c r="A108" s="543"/>
      <c r="B108" s="553"/>
      <c r="C108" s="553"/>
      <c r="D108" s="543"/>
      <c r="E108" s="543"/>
      <c r="F108" s="543"/>
      <c r="G108" s="543"/>
      <c r="H108" s="543"/>
      <c r="I108" s="543"/>
      <c r="J108" s="543"/>
    </row>
    <row r="109" spans="1:10" s="8" customFormat="1" ht="22.5" customHeight="1">
      <c r="A109" s="543"/>
      <c r="B109" s="553"/>
      <c r="C109" s="553"/>
      <c r="D109" s="543"/>
      <c r="E109" s="543"/>
      <c r="F109" s="543"/>
      <c r="G109" s="543"/>
      <c r="H109" s="543"/>
      <c r="I109" s="543"/>
      <c r="J109" s="543"/>
    </row>
    <row r="110" spans="1:10" s="8" customFormat="1" ht="22.5" customHeight="1">
      <c r="A110" s="543"/>
      <c r="B110" s="553"/>
      <c r="C110" s="553"/>
      <c r="D110" s="543"/>
      <c r="E110" s="543"/>
      <c r="F110" s="543"/>
      <c r="G110" s="543"/>
      <c r="H110" s="543"/>
      <c r="I110" s="543"/>
      <c r="J110" s="543"/>
    </row>
    <row r="111" spans="1:10" s="8" customFormat="1" ht="22.5" customHeight="1">
      <c r="A111" s="543"/>
      <c r="B111" s="553"/>
      <c r="C111" s="553"/>
      <c r="D111" s="543"/>
      <c r="E111" s="543"/>
      <c r="F111" s="543"/>
      <c r="G111" s="543"/>
      <c r="H111" s="543"/>
      <c r="I111" s="543"/>
      <c r="J111" s="543"/>
    </row>
    <row r="112" spans="1:10" s="8" customFormat="1" ht="22.5" customHeight="1">
      <c r="A112" s="543"/>
      <c r="B112" s="553"/>
      <c r="C112" s="553"/>
      <c r="D112" s="543"/>
      <c r="E112" s="543"/>
      <c r="F112" s="543"/>
      <c r="G112" s="543"/>
      <c r="H112" s="543"/>
      <c r="I112" s="543"/>
      <c r="J112" s="543"/>
    </row>
    <row r="113" spans="1:10" s="8" customFormat="1" ht="22.5" customHeight="1">
      <c r="A113" s="543"/>
      <c r="B113" s="553"/>
      <c r="C113" s="553"/>
      <c r="D113" s="543"/>
      <c r="E113" s="543"/>
      <c r="F113" s="543"/>
      <c r="G113" s="543"/>
      <c r="H113" s="543"/>
      <c r="I113" s="543"/>
      <c r="J113" s="543"/>
    </row>
    <row r="114" spans="1:10" s="8" customFormat="1" ht="22.5" customHeight="1">
      <c r="A114" s="543"/>
      <c r="B114" s="553"/>
      <c r="C114" s="553"/>
      <c r="D114" s="543"/>
      <c r="E114" s="543"/>
      <c r="F114" s="543"/>
      <c r="G114" s="543"/>
      <c r="H114" s="543"/>
      <c r="I114" s="543"/>
      <c r="J114" s="543"/>
    </row>
    <row r="115" spans="1:10" s="8" customFormat="1" ht="22.5" customHeight="1">
      <c r="A115" s="543"/>
      <c r="B115" s="553"/>
      <c r="C115" s="553"/>
      <c r="D115" s="543"/>
      <c r="E115" s="543"/>
      <c r="F115" s="543"/>
      <c r="G115" s="543"/>
      <c r="H115" s="543"/>
      <c r="I115" s="543"/>
      <c r="J115" s="543"/>
    </row>
    <row r="116" spans="1:10" s="8" customFormat="1" ht="22.5" customHeight="1">
      <c r="A116" s="543"/>
      <c r="B116" s="553"/>
      <c r="C116" s="553"/>
      <c r="D116" s="543"/>
      <c r="E116" s="543"/>
      <c r="F116" s="543"/>
      <c r="G116" s="543"/>
      <c r="H116" s="543"/>
      <c r="I116" s="543"/>
      <c r="J116" s="543"/>
    </row>
    <row r="117" spans="1:10" s="8" customFormat="1" ht="22.5" customHeight="1">
      <c r="A117" s="543"/>
      <c r="B117" s="553"/>
      <c r="C117" s="553"/>
      <c r="D117" s="543"/>
      <c r="E117" s="543"/>
      <c r="F117" s="543"/>
      <c r="G117" s="543"/>
      <c r="H117" s="543"/>
      <c r="I117" s="543"/>
      <c r="J117" s="543"/>
    </row>
    <row r="118" spans="1:10" s="8" customFormat="1" ht="22.5" customHeight="1">
      <c r="A118" s="543"/>
      <c r="B118" s="553"/>
      <c r="C118" s="553"/>
      <c r="D118" s="543"/>
      <c r="E118" s="543"/>
      <c r="F118" s="543"/>
      <c r="G118" s="543"/>
      <c r="H118" s="543"/>
      <c r="I118" s="543"/>
      <c r="J118" s="543"/>
    </row>
    <row r="119" spans="1:10" s="8" customFormat="1" ht="22.5" customHeight="1">
      <c r="A119" s="543"/>
      <c r="B119" s="553"/>
      <c r="C119" s="553"/>
      <c r="D119" s="543"/>
      <c r="E119" s="543"/>
      <c r="F119" s="543"/>
      <c r="G119" s="543"/>
      <c r="H119" s="543"/>
      <c r="I119" s="543"/>
      <c r="J119" s="543"/>
    </row>
    <row r="120" spans="1:10" s="8" customFormat="1" ht="22.5" customHeight="1">
      <c r="A120" s="543"/>
      <c r="B120" s="553"/>
      <c r="C120" s="553"/>
      <c r="D120" s="543"/>
      <c r="E120" s="543"/>
      <c r="F120" s="543"/>
      <c r="G120" s="543"/>
      <c r="H120" s="543"/>
      <c r="I120" s="543"/>
      <c r="J120" s="543"/>
    </row>
    <row r="121" spans="1:10" s="8" customFormat="1" ht="22.5" customHeight="1">
      <c r="A121" s="543"/>
      <c r="B121" s="553"/>
      <c r="C121" s="553"/>
      <c r="D121" s="543"/>
      <c r="E121" s="543"/>
      <c r="F121" s="543"/>
      <c r="G121" s="543"/>
      <c r="H121" s="543"/>
      <c r="I121" s="543"/>
      <c r="J121" s="543"/>
    </row>
    <row r="122" spans="1:10" s="8" customFormat="1" ht="22.5" customHeight="1">
      <c r="A122" s="543"/>
      <c r="B122" s="553"/>
      <c r="C122" s="553"/>
      <c r="D122" s="543"/>
      <c r="E122" s="543"/>
      <c r="F122" s="543"/>
      <c r="G122" s="543"/>
      <c r="H122" s="543"/>
      <c r="I122" s="543"/>
      <c r="J122" s="543"/>
    </row>
    <row r="123" spans="1:10" s="8" customFormat="1" ht="22.5" customHeight="1">
      <c r="A123" s="543"/>
      <c r="B123" s="553"/>
      <c r="C123" s="553"/>
      <c r="D123" s="543"/>
      <c r="E123" s="543"/>
      <c r="F123" s="543"/>
      <c r="G123" s="543"/>
      <c r="H123" s="543"/>
      <c r="I123" s="543"/>
      <c r="J123" s="543"/>
    </row>
    <row r="124" spans="1:10" s="8" customFormat="1" ht="22.5" customHeight="1">
      <c r="A124" s="543"/>
      <c r="B124" s="553"/>
      <c r="C124" s="553"/>
      <c r="D124" s="543"/>
      <c r="E124" s="543"/>
      <c r="F124" s="543"/>
      <c r="G124" s="543"/>
      <c r="H124" s="543"/>
      <c r="I124" s="543"/>
      <c r="J124" s="543"/>
    </row>
    <row r="125" spans="1:10" s="8" customFormat="1" ht="22.5" customHeight="1">
      <c r="A125" s="543"/>
      <c r="B125" s="553"/>
      <c r="C125" s="553"/>
      <c r="D125" s="543"/>
      <c r="E125" s="543"/>
      <c r="F125" s="543"/>
      <c r="G125" s="543"/>
      <c r="H125" s="543"/>
      <c r="I125" s="543"/>
      <c r="J125" s="543"/>
    </row>
    <row r="126" spans="1:10" s="8" customFormat="1" ht="22.5" customHeight="1">
      <c r="A126" s="543"/>
      <c r="B126" s="553"/>
      <c r="C126" s="553"/>
      <c r="D126" s="543"/>
      <c r="E126" s="543"/>
      <c r="F126" s="543"/>
      <c r="G126" s="543"/>
      <c r="H126" s="543"/>
      <c r="I126" s="543"/>
      <c r="J126" s="543"/>
    </row>
    <row r="127" spans="1:10" s="8" customFormat="1" ht="22.5" customHeight="1">
      <c r="A127" s="543"/>
      <c r="B127" s="553"/>
      <c r="C127" s="553"/>
      <c r="D127" s="543"/>
      <c r="E127" s="543"/>
      <c r="F127" s="543"/>
      <c r="G127" s="543"/>
      <c r="H127" s="543"/>
      <c r="I127" s="543"/>
      <c r="J127" s="543"/>
    </row>
    <row r="128" spans="1:10" s="8" customFormat="1" ht="22.5" customHeight="1">
      <c r="A128" s="543"/>
      <c r="B128" s="553"/>
      <c r="C128" s="553"/>
      <c r="D128" s="543"/>
      <c r="E128" s="543"/>
      <c r="F128" s="543"/>
      <c r="G128" s="543"/>
      <c r="H128" s="543"/>
      <c r="I128" s="543"/>
      <c r="J128" s="543"/>
    </row>
    <row r="129" spans="1:10" s="8" customFormat="1" ht="22.5" customHeight="1">
      <c r="A129" s="543"/>
      <c r="B129" s="553"/>
      <c r="C129" s="553"/>
      <c r="D129" s="543"/>
      <c r="E129" s="543"/>
      <c r="F129" s="543"/>
      <c r="G129" s="543"/>
      <c r="H129" s="543"/>
      <c r="I129" s="543"/>
      <c r="J129" s="543"/>
    </row>
    <row r="130" spans="1:10" s="8" customFormat="1" ht="22.5" customHeight="1">
      <c r="A130" s="543"/>
      <c r="B130" s="553"/>
      <c r="C130" s="553"/>
      <c r="D130" s="543"/>
      <c r="E130" s="543"/>
      <c r="F130" s="543"/>
      <c r="G130" s="543"/>
      <c r="H130" s="543"/>
      <c r="I130" s="543"/>
      <c r="J130" s="543"/>
    </row>
    <row r="131" spans="1:10" s="8" customFormat="1" ht="22.5" customHeight="1">
      <c r="A131" s="543"/>
      <c r="B131" s="553"/>
      <c r="C131" s="553"/>
      <c r="D131" s="543"/>
      <c r="E131" s="543"/>
      <c r="F131" s="543"/>
      <c r="G131" s="543"/>
      <c r="H131" s="543"/>
      <c r="I131" s="543"/>
      <c r="J131" s="543"/>
    </row>
    <row r="132" spans="1:10" s="8" customFormat="1" ht="22.5" customHeight="1">
      <c r="A132" s="543"/>
      <c r="B132" s="553"/>
      <c r="C132" s="553"/>
      <c r="D132" s="543"/>
      <c r="E132" s="543"/>
      <c r="F132" s="543"/>
      <c r="G132" s="543"/>
      <c r="H132" s="543"/>
      <c r="I132" s="543"/>
      <c r="J132" s="543"/>
    </row>
    <row r="133" spans="1:10" s="8" customFormat="1" ht="22.5" customHeight="1">
      <c r="A133" s="543"/>
      <c r="B133" s="553"/>
      <c r="C133" s="553"/>
      <c r="D133" s="543"/>
      <c r="E133" s="543"/>
      <c r="F133" s="543"/>
      <c r="G133" s="543"/>
      <c r="H133" s="543"/>
      <c r="I133" s="543"/>
      <c r="J133" s="543"/>
    </row>
    <row r="134" spans="1:10" s="8" customFormat="1" ht="22.5" customHeight="1">
      <c r="A134" s="543"/>
      <c r="B134" s="553"/>
      <c r="C134" s="553"/>
      <c r="D134" s="543"/>
      <c r="E134" s="543"/>
      <c r="F134" s="543"/>
      <c r="G134" s="543"/>
      <c r="H134" s="543"/>
      <c r="I134" s="543"/>
      <c r="J134" s="543"/>
    </row>
    <row r="135" spans="1:10" s="8" customFormat="1" ht="22.5" customHeight="1">
      <c r="A135" s="543"/>
      <c r="B135" s="553"/>
      <c r="C135" s="553"/>
      <c r="D135" s="543"/>
      <c r="E135" s="543"/>
      <c r="F135" s="543"/>
      <c r="G135" s="543"/>
      <c r="H135" s="543"/>
      <c r="I135" s="543"/>
      <c r="J135" s="543"/>
    </row>
    <row r="136" spans="1:10" s="8" customFormat="1" ht="22.5" customHeight="1">
      <c r="A136" s="543"/>
      <c r="B136" s="553"/>
      <c r="C136" s="553"/>
      <c r="D136" s="543"/>
      <c r="E136" s="543"/>
      <c r="F136" s="543"/>
      <c r="G136" s="543"/>
      <c r="H136" s="543"/>
      <c r="I136" s="543"/>
      <c r="J136" s="543"/>
    </row>
    <row r="137" spans="1:10" s="8" customFormat="1" ht="22.5" customHeight="1">
      <c r="A137" s="543"/>
      <c r="B137" s="553"/>
      <c r="C137" s="553"/>
      <c r="D137" s="543"/>
      <c r="E137" s="543"/>
      <c r="F137" s="543"/>
      <c r="G137" s="543"/>
      <c r="H137" s="543"/>
      <c r="I137" s="543"/>
      <c r="J137" s="543"/>
    </row>
    <row r="138" spans="1:10" s="8" customFormat="1" ht="22.5" customHeight="1">
      <c r="A138" s="543"/>
      <c r="B138" s="553"/>
      <c r="C138" s="553"/>
      <c r="D138" s="543"/>
      <c r="E138" s="543"/>
      <c r="F138" s="543"/>
      <c r="G138" s="543"/>
      <c r="H138" s="543"/>
      <c r="I138" s="543"/>
      <c r="J138" s="543"/>
    </row>
    <row r="139" spans="1:10" s="8" customFormat="1" ht="22.5" customHeight="1">
      <c r="A139" s="543"/>
      <c r="B139" s="553"/>
      <c r="C139" s="553"/>
      <c r="D139" s="543"/>
      <c r="E139" s="543"/>
      <c r="F139" s="543"/>
      <c r="G139" s="543"/>
      <c r="H139" s="543"/>
      <c r="I139" s="543"/>
      <c r="J139" s="543"/>
    </row>
    <row r="140" spans="1:10" s="8" customFormat="1" ht="22.5" customHeight="1">
      <c r="A140" s="543"/>
      <c r="B140" s="553"/>
      <c r="C140" s="553"/>
      <c r="D140" s="543"/>
      <c r="E140" s="543"/>
      <c r="F140" s="543"/>
      <c r="G140" s="543"/>
      <c r="H140" s="543"/>
      <c r="I140" s="543"/>
      <c r="J140" s="543"/>
    </row>
    <row r="141" spans="1:10" s="8" customFormat="1" ht="22.5" customHeight="1">
      <c r="A141" s="543"/>
      <c r="B141" s="553"/>
      <c r="C141" s="553"/>
      <c r="D141" s="543"/>
      <c r="E141" s="543"/>
      <c r="F141" s="543"/>
      <c r="G141" s="543"/>
      <c r="H141" s="543"/>
      <c r="I141" s="543"/>
      <c r="J141" s="543"/>
    </row>
    <row r="142" spans="1:10" s="8" customFormat="1" ht="22.5" customHeight="1">
      <c r="A142" s="543"/>
      <c r="B142" s="553"/>
      <c r="C142" s="553"/>
      <c r="D142" s="543"/>
      <c r="E142" s="543"/>
      <c r="F142" s="543"/>
      <c r="G142" s="543"/>
      <c r="H142" s="543"/>
      <c r="I142" s="543"/>
      <c r="J142" s="543"/>
    </row>
    <row r="143" spans="1:10" s="8" customFormat="1" ht="22.5" customHeight="1">
      <c r="A143" s="543"/>
      <c r="B143" s="553"/>
      <c r="C143" s="553"/>
      <c r="D143" s="543"/>
      <c r="E143" s="543"/>
      <c r="F143" s="543"/>
      <c r="G143" s="543"/>
      <c r="H143" s="543"/>
      <c r="I143" s="543"/>
      <c r="J143" s="543"/>
    </row>
    <row r="144" spans="1:10" s="8" customFormat="1" ht="22.5" customHeight="1">
      <c r="A144" s="543"/>
      <c r="B144" s="553"/>
      <c r="C144" s="553"/>
      <c r="D144" s="543"/>
      <c r="E144" s="543"/>
      <c r="F144" s="543"/>
      <c r="G144" s="543"/>
      <c r="H144" s="543"/>
      <c r="I144" s="543"/>
      <c r="J144" s="543"/>
    </row>
    <row r="145" spans="1:10" s="8" customFormat="1" ht="22.5" customHeight="1">
      <c r="A145" s="543"/>
      <c r="B145" s="553"/>
      <c r="C145" s="553"/>
      <c r="D145" s="543"/>
      <c r="E145" s="543"/>
      <c r="F145" s="543"/>
      <c r="G145" s="543"/>
      <c r="H145" s="543"/>
      <c r="I145" s="543"/>
      <c r="J145" s="543"/>
    </row>
    <row r="146" spans="1:10" s="8" customFormat="1" ht="22.5" customHeight="1">
      <c r="A146" s="543"/>
      <c r="B146" s="553"/>
      <c r="C146" s="553"/>
      <c r="D146" s="543"/>
      <c r="E146" s="543"/>
      <c r="F146" s="543"/>
      <c r="G146" s="543"/>
      <c r="H146" s="543"/>
      <c r="I146" s="543"/>
      <c r="J146" s="543"/>
    </row>
    <row r="147" spans="1:10" s="8" customFormat="1" ht="22.5" customHeight="1">
      <c r="A147" s="543"/>
      <c r="B147" s="553"/>
      <c r="C147" s="553"/>
      <c r="D147" s="543"/>
      <c r="E147" s="543"/>
      <c r="F147" s="543"/>
      <c r="G147" s="543"/>
      <c r="H147" s="543"/>
      <c r="I147" s="543"/>
      <c r="J147" s="543"/>
    </row>
    <row r="148" spans="1:10" s="8" customFormat="1" ht="22.5" customHeight="1">
      <c r="A148" s="543"/>
      <c r="B148" s="553"/>
      <c r="C148" s="553"/>
      <c r="D148" s="543"/>
      <c r="E148" s="543"/>
      <c r="F148" s="543"/>
      <c r="G148" s="543"/>
      <c r="H148" s="543"/>
      <c r="I148" s="543"/>
      <c r="J148" s="543"/>
    </row>
    <row r="149" spans="1:10" s="8" customFormat="1" ht="22.5" customHeight="1">
      <c r="A149" s="543"/>
      <c r="B149" s="553"/>
      <c r="C149" s="553"/>
      <c r="D149" s="543"/>
      <c r="E149" s="543"/>
      <c r="F149" s="543"/>
      <c r="G149" s="543"/>
      <c r="H149" s="543"/>
      <c r="I149" s="543"/>
      <c r="J149" s="543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4" customWidth="1"/>
    <col min="2" max="2" width="6.85546875" style="447" bestFit="1" customWidth="1"/>
    <col min="3" max="3" width="12.42578125" style="368" customWidth="1"/>
    <col min="4" max="4" width="12.28515625" style="368" bestFit="1" customWidth="1"/>
    <col min="5" max="5" width="8.7109375" style="368" customWidth="1"/>
    <col min="6" max="6" width="12.7109375" style="368" customWidth="1"/>
    <col min="7" max="7" width="11.7109375" style="9" customWidth="1"/>
    <col min="8" max="16384" width="11.42578125" style="9"/>
  </cols>
  <sheetData>
    <row r="1" spans="1:12" ht="24.75" customHeight="1">
      <c r="A1" s="776" t="s">
        <v>478</v>
      </c>
      <c r="B1" s="777"/>
      <c r="C1" s="777"/>
      <c r="D1" s="777"/>
      <c r="E1" s="777"/>
      <c r="F1" s="777"/>
      <c r="G1" s="777"/>
      <c r="H1" s="51"/>
    </row>
    <row r="2" spans="1:12" ht="24.75" customHeight="1">
      <c r="A2" s="298" t="str">
        <f>'1.0 Plan de financement'!A3:C3</f>
        <v>NOM DOSSIER</v>
      </c>
      <c r="B2" s="445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778" t="s">
        <v>479</v>
      </c>
      <c r="D4" s="779"/>
      <c r="E4" s="378" t="s">
        <v>0</v>
      </c>
      <c r="F4" s="780" t="s">
        <v>480</v>
      </c>
      <c r="G4" s="781"/>
      <c r="H4" s="51"/>
    </row>
    <row r="5" spans="1:12" ht="24.75" customHeight="1">
      <c r="A5" s="491" t="s">
        <v>20</v>
      </c>
      <c r="B5" s="492" t="s">
        <v>406</v>
      </c>
      <c r="C5" s="379" t="s">
        <v>462</v>
      </c>
      <c r="D5" s="379" t="s">
        <v>463</v>
      </c>
      <c r="E5" s="380" t="s">
        <v>191</v>
      </c>
      <c r="F5" s="379" t="s">
        <v>462</v>
      </c>
      <c r="G5" s="379" t="s">
        <v>463</v>
      </c>
      <c r="H5" s="51"/>
    </row>
    <row r="6" spans="1:12" ht="24.75" customHeight="1">
      <c r="A6" s="555"/>
      <c r="B6" s="556">
        <v>0.2</v>
      </c>
      <c r="C6" s="557"/>
      <c r="D6" s="557"/>
      <c r="E6" s="448">
        <f t="shared" ref="E6:E22" si="0">(C6+D6)*B6</f>
        <v>0</v>
      </c>
      <c r="F6" s="557"/>
      <c r="G6" s="557"/>
      <c r="H6" s="611"/>
      <c r="I6" s="614"/>
    </row>
    <row r="7" spans="1:12" ht="24.75" customHeight="1">
      <c r="A7" s="555"/>
      <c r="B7" s="556">
        <v>0.2</v>
      </c>
      <c r="C7" s="557"/>
      <c r="D7" s="557"/>
      <c r="E7" s="448">
        <f t="shared" si="0"/>
        <v>0</v>
      </c>
      <c r="F7" s="557"/>
      <c r="G7" s="557"/>
      <c r="H7" s="611"/>
      <c r="I7" s="614"/>
    </row>
    <row r="8" spans="1:12" ht="24.75" customHeight="1">
      <c r="A8" s="555"/>
      <c r="B8" s="556">
        <v>0.2</v>
      </c>
      <c r="C8" s="557"/>
      <c r="D8" s="557"/>
      <c r="E8" s="448">
        <f t="shared" si="0"/>
        <v>0</v>
      </c>
      <c r="F8" s="557"/>
      <c r="G8" s="557"/>
      <c r="H8" s="611"/>
      <c r="I8" s="614"/>
    </row>
    <row r="9" spans="1:12" ht="24.75" customHeight="1">
      <c r="A9" s="555"/>
      <c r="B9" s="556">
        <v>0</v>
      </c>
      <c r="C9" s="557"/>
      <c r="D9" s="557"/>
      <c r="E9" s="448">
        <f t="shared" si="0"/>
        <v>0</v>
      </c>
      <c r="F9" s="557"/>
      <c r="G9" s="557"/>
      <c r="H9" s="611"/>
      <c r="I9" s="614"/>
    </row>
    <row r="10" spans="1:12" ht="24.75" customHeight="1">
      <c r="A10" s="555"/>
      <c r="B10" s="556">
        <v>0</v>
      </c>
      <c r="C10" s="557"/>
      <c r="D10" s="557"/>
      <c r="E10" s="448">
        <f t="shared" si="0"/>
        <v>0</v>
      </c>
      <c r="F10" s="557"/>
      <c r="G10" s="557"/>
      <c r="H10" s="611"/>
      <c r="I10" s="614"/>
    </row>
    <row r="11" spans="1:12" ht="24.75" customHeight="1">
      <c r="A11" s="555"/>
      <c r="B11" s="556">
        <v>0</v>
      </c>
      <c r="C11" s="557"/>
      <c r="D11" s="557"/>
      <c r="E11" s="448">
        <f t="shared" si="0"/>
        <v>0</v>
      </c>
      <c r="F11" s="557"/>
      <c r="G11" s="557"/>
      <c r="H11" s="611"/>
      <c r="I11" s="614"/>
    </row>
    <row r="12" spans="1:12" ht="24.75" customHeight="1">
      <c r="A12" s="555"/>
      <c r="B12" s="556">
        <v>0</v>
      </c>
      <c r="C12" s="557"/>
      <c r="D12" s="557"/>
      <c r="E12" s="448">
        <f t="shared" si="0"/>
        <v>0</v>
      </c>
      <c r="F12" s="557"/>
      <c r="G12" s="557"/>
      <c r="H12" s="611"/>
      <c r="I12" s="614"/>
    </row>
    <row r="13" spans="1:12" ht="24.75" customHeight="1">
      <c r="A13" s="555"/>
      <c r="B13" s="556">
        <v>0</v>
      </c>
      <c r="C13" s="557"/>
      <c r="D13" s="557"/>
      <c r="E13" s="448">
        <f t="shared" si="0"/>
        <v>0</v>
      </c>
      <c r="F13" s="557"/>
      <c r="G13" s="557"/>
      <c r="H13" s="611"/>
      <c r="I13" s="614"/>
    </row>
    <row r="14" spans="1:12" ht="24.75" customHeight="1">
      <c r="A14" s="555"/>
      <c r="B14" s="556">
        <v>0</v>
      </c>
      <c r="C14" s="557"/>
      <c r="D14" s="557"/>
      <c r="E14" s="448">
        <f t="shared" si="0"/>
        <v>0</v>
      </c>
      <c r="F14" s="557"/>
      <c r="G14" s="557"/>
      <c r="H14" s="611"/>
      <c r="I14" s="614"/>
    </row>
    <row r="15" spans="1:12" ht="24.75" customHeight="1">
      <c r="A15" s="555"/>
      <c r="B15" s="556">
        <v>0</v>
      </c>
      <c r="C15" s="557"/>
      <c r="D15" s="557"/>
      <c r="E15" s="448">
        <f t="shared" si="0"/>
        <v>0</v>
      </c>
      <c r="F15" s="557"/>
      <c r="G15" s="557"/>
      <c r="H15" s="611"/>
      <c r="I15" s="614"/>
    </row>
    <row r="16" spans="1:12" ht="24.75" customHeight="1">
      <c r="A16" s="555"/>
      <c r="B16" s="556">
        <v>0</v>
      </c>
      <c r="C16" s="557"/>
      <c r="D16" s="557"/>
      <c r="E16" s="448">
        <f t="shared" si="0"/>
        <v>0</v>
      </c>
      <c r="F16" s="557"/>
      <c r="G16" s="557"/>
      <c r="H16" s="611"/>
      <c r="I16" s="614"/>
      <c r="L16" s="51"/>
    </row>
    <row r="17" spans="1:9" ht="24.75" customHeight="1">
      <c r="A17" s="555"/>
      <c r="B17" s="556">
        <v>0</v>
      </c>
      <c r="C17" s="557"/>
      <c r="D17" s="557"/>
      <c r="E17" s="448">
        <f t="shared" si="0"/>
        <v>0</v>
      </c>
      <c r="F17" s="557"/>
      <c r="G17" s="557"/>
      <c r="H17" s="611"/>
      <c r="I17" s="614"/>
    </row>
    <row r="18" spans="1:9" ht="24.75" customHeight="1">
      <c r="A18" s="555"/>
      <c r="B18" s="556">
        <v>0</v>
      </c>
      <c r="C18" s="557"/>
      <c r="D18" s="557"/>
      <c r="E18" s="448">
        <f t="shared" si="0"/>
        <v>0</v>
      </c>
      <c r="F18" s="557"/>
      <c r="G18" s="557"/>
      <c r="H18" s="611"/>
      <c r="I18" s="614"/>
    </row>
    <row r="19" spans="1:9" ht="24.75" customHeight="1">
      <c r="A19" s="555"/>
      <c r="B19" s="556">
        <v>0</v>
      </c>
      <c r="C19" s="557"/>
      <c r="D19" s="557"/>
      <c r="E19" s="448">
        <f t="shared" si="0"/>
        <v>0</v>
      </c>
      <c r="F19" s="557"/>
      <c r="G19" s="557"/>
      <c r="H19" s="611"/>
      <c r="I19" s="614"/>
    </row>
    <row r="20" spans="1:9" ht="24.75" customHeight="1">
      <c r="A20" s="555"/>
      <c r="B20" s="556">
        <v>0</v>
      </c>
      <c r="C20" s="557"/>
      <c r="D20" s="557"/>
      <c r="E20" s="448">
        <f t="shared" si="0"/>
        <v>0</v>
      </c>
      <c r="F20" s="557"/>
      <c r="G20" s="557"/>
      <c r="H20" s="611"/>
      <c r="I20" s="614"/>
    </row>
    <row r="21" spans="1:9" ht="24.75" customHeight="1">
      <c r="A21" s="555"/>
      <c r="B21" s="556">
        <v>0</v>
      </c>
      <c r="C21" s="557"/>
      <c r="D21" s="557"/>
      <c r="E21" s="448">
        <f t="shared" si="0"/>
        <v>0</v>
      </c>
      <c r="F21" s="557"/>
      <c r="G21" s="557"/>
      <c r="H21" s="611"/>
      <c r="I21" s="614"/>
    </row>
    <row r="22" spans="1:9" ht="24.75" customHeight="1">
      <c r="A22" s="555"/>
      <c r="B22" s="556">
        <v>0</v>
      </c>
      <c r="C22" s="557"/>
      <c r="D22" s="557"/>
      <c r="E22" s="448">
        <f t="shared" si="0"/>
        <v>0</v>
      </c>
      <c r="F22" s="557"/>
      <c r="G22" s="557"/>
      <c r="H22" s="611"/>
      <c r="I22" s="614"/>
    </row>
    <row r="23" spans="1:9" ht="24.75" customHeight="1">
      <c r="A23" s="244" t="s">
        <v>22</v>
      </c>
      <c r="B23" s="446"/>
      <c r="C23" s="367">
        <f>SUM(C5:C22)</f>
        <v>0</v>
      </c>
      <c r="D23" s="367">
        <f>SUM(D6:D22)</f>
        <v>0</v>
      </c>
      <c r="E23" s="367">
        <f>SUM(E5:E22)</f>
        <v>0</v>
      </c>
      <c r="F23" s="367">
        <f>SUM(F5:F22)</f>
        <v>0</v>
      </c>
      <c r="G23" s="367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10"/>
    <col min="7" max="16384" width="11.42578125" style="6"/>
  </cols>
  <sheetData>
    <row r="1" spans="1:8" ht="23.25" thickBot="1">
      <c r="A1" s="785" t="s">
        <v>21</v>
      </c>
      <c r="B1" s="786"/>
      <c r="C1" s="786"/>
      <c r="D1" s="787"/>
    </row>
    <row r="2" spans="1:8" ht="19.5">
      <c r="A2" s="794" t="str">
        <f>'1.0 Plan de financement'!A3:C3</f>
        <v>NOM DOSSIER</v>
      </c>
      <c r="B2" s="794"/>
      <c r="C2" s="794"/>
      <c r="D2" s="794"/>
    </row>
    <row r="3" spans="1:8" ht="22.5" customHeight="1">
      <c r="A3" s="299" t="s">
        <v>416</v>
      </c>
      <c r="B3" s="287"/>
      <c r="C3" s="52"/>
      <c r="D3" s="51"/>
    </row>
    <row r="4" spans="1:8" ht="22.5" customHeight="1">
      <c r="A4" s="55"/>
      <c r="B4" s="790" t="s">
        <v>141</v>
      </c>
      <c r="C4" s="792" t="s">
        <v>464</v>
      </c>
      <c r="D4" s="788" t="s">
        <v>345</v>
      </c>
      <c r="G4" s="610"/>
      <c r="H4" s="610"/>
    </row>
    <row r="5" spans="1:8" ht="22.5" customHeight="1">
      <c r="A5" s="55"/>
      <c r="B5" s="791"/>
      <c r="C5" s="793"/>
      <c r="D5" s="789"/>
      <c r="G5" s="610"/>
      <c r="H5" s="610"/>
    </row>
    <row r="6" spans="1:8" ht="20.25" customHeight="1">
      <c r="A6" s="514" t="s">
        <v>417</v>
      </c>
      <c r="B6" s="501"/>
      <c r="C6" s="501">
        <v>1</v>
      </c>
      <c r="D6" s="463">
        <f>B6*C6</f>
        <v>0</v>
      </c>
      <c r="G6" s="611"/>
      <c r="H6" s="610"/>
    </row>
    <row r="7" spans="1:8" s="8" customFormat="1" ht="22.5" customHeight="1">
      <c r="A7" s="515" t="s">
        <v>418</v>
      </c>
      <c r="B7" s="502"/>
      <c r="C7" s="503">
        <v>1</v>
      </c>
      <c r="D7" s="464">
        <f t="shared" ref="D7:D31" si="0">B7*C7</f>
        <v>0</v>
      </c>
      <c r="E7" s="523"/>
      <c r="F7" s="523"/>
      <c r="G7" s="523"/>
      <c r="H7" s="523"/>
    </row>
    <row r="8" spans="1:8" s="8" customFormat="1" ht="22.5" customHeight="1">
      <c r="A8" s="515" t="s">
        <v>419</v>
      </c>
      <c r="B8" s="502"/>
      <c r="C8" s="504">
        <v>1</v>
      </c>
      <c r="D8" s="464">
        <f t="shared" si="0"/>
        <v>0</v>
      </c>
      <c r="E8" s="523"/>
      <c r="F8" s="523"/>
      <c r="G8" s="523"/>
      <c r="H8" s="523"/>
    </row>
    <row r="9" spans="1:8" s="8" customFormat="1" ht="22.5" customHeight="1">
      <c r="A9" s="515" t="s">
        <v>420</v>
      </c>
      <c r="B9" s="502"/>
      <c r="C9" s="504">
        <v>1</v>
      </c>
      <c r="D9" s="464">
        <f t="shared" si="0"/>
        <v>0</v>
      </c>
      <c r="E9" s="523"/>
      <c r="F9" s="523"/>
      <c r="G9" s="523"/>
      <c r="H9" s="523"/>
    </row>
    <row r="10" spans="1:8" s="8" customFormat="1" ht="22.5" customHeight="1">
      <c r="A10" s="516" t="s">
        <v>477</v>
      </c>
      <c r="B10" s="505"/>
      <c r="C10" s="506">
        <v>1</v>
      </c>
      <c r="D10" s="464">
        <f t="shared" si="0"/>
        <v>0</v>
      </c>
      <c r="E10" s="523"/>
      <c r="F10" s="523"/>
      <c r="G10" s="523"/>
      <c r="H10" s="523"/>
    </row>
    <row r="11" spans="1:8" s="8" customFormat="1" ht="22.5" customHeight="1">
      <c r="A11" s="782" t="s">
        <v>491</v>
      </c>
      <c r="B11" s="783"/>
      <c r="C11" s="784"/>
      <c r="D11" s="493"/>
      <c r="E11" s="523"/>
      <c r="F11" s="523"/>
      <c r="G11" s="523"/>
      <c r="H11" s="523"/>
    </row>
    <row r="12" spans="1:8" s="8" customFormat="1" ht="22.5" customHeight="1">
      <c r="A12" s="514" t="s">
        <v>483</v>
      </c>
      <c r="B12" s="501"/>
      <c r="C12" s="507">
        <v>1</v>
      </c>
      <c r="D12" s="493">
        <f t="shared" si="0"/>
        <v>0</v>
      </c>
      <c r="E12" s="523"/>
      <c r="F12" s="523"/>
      <c r="G12" s="523"/>
      <c r="H12" s="523"/>
    </row>
    <row r="13" spans="1:8" s="8" customFormat="1" ht="22.5" customHeight="1">
      <c r="A13" s="515" t="s">
        <v>484</v>
      </c>
      <c r="B13" s="502"/>
      <c r="C13" s="508">
        <v>1</v>
      </c>
      <c r="D13" s="497">
        <f t="shared" si="0"/>
        <v>0</v>
      </c>
      <c r="E13" s="612"/>
      <c r="F13" s="523"/>
      <c r="G13" s="523"/>
      <c r="H13" s="523"/>
    </row>
    <row r="14" spans="1:8" s="8" customFormat="1" ht="22.5" customHeight="1">
      <c r="A14" s="515" t="s">
        <v>485</v>
      </c>
      <c r="B14" s="502"/>
      <c r="C14" s="508">
        <v>1</v>
      </c>
      <c r="D14" s="497">
        <f t="shared" si="0"/>
        <v>0</v>
      </c>
      <c r="E14" s="613"/>
      <c r="F14" s="523"/>
      <c r="G14" s="523"/>
      <c r="H14" s="523"/>
    </row>
    <row r="15" spans="1:8" s="8" customFormat="1" ht="22.5" customHeight="1">
      <c r="A15" s="517" t="s">
        <v>493</v>
      </c>
      <c r="B15" s="509"/>
      <c r="C15" s="510">
        <v>1</v>
      </c>
      <c r="D15" s="497">
        <f t="shared" si="0"/>
        <v>0</v>
      </c>
      <c r="E15" s="612"/>
      <c r="F15" s="523"/>
      <c r="G15" s="523"/>
      <c r="H15" s="523"/>
    </row>
    <row r="16" spans="1:8" s="8" customFormat="1" ht="22.5" customHeight="1">
      <c r="A16" s="518" t="s">
        <v>421</v>
      </c>
      <c r="B16" s="511"/>
      <c r="C16" s="512">
        <v>1</v>
      </c>
      <c r="D16" s="497">
        <f t="shared" si="0"/>
        <v>0</v>
      </c>
      <c r="E16" s="523"/>
      <c r="F16" s="523"/>
      <c r="G16" s="523"/>
      <c r="H16" s="523"/>
    </row>
    <row r="17" spans="1:8" s="8" customFormat="1" ht="22.5" customHeight="1">
      <c r="A17" s="515" t="s">
        <v>422</v>
      </c>
      <c r="B17" s="502"/>
      <c r="C17" s="512">
        <v>1</v>
      </c>
      <c r="D17" s="497">
        <f t="shared" si="0"/>
        <v>0</v>
      </c>
      <c r="E17" s="523"/>
      <c r="F17" s="523"/>
      <c r="G17" s="523"/>
      <c r="H17" s="523"/>
    </row>
    <row r="18" spans="1:8" s="8" customFormat="1" ht="22.5" customHeight="1">
      <c r="A18" s="515" t="s">
        <v>423</v>
      </c>
      <c r="B18" s="502"/>
      <c r="C18" s="512">
        <v>1</v>
      </c>
      <c r="D18" s="497">
        <f t="shared" si="0"/>
        <v>0</v>
      </c>
      <c r="E18" s="523"/>
      <c r="F18" s="523"/>
      <c r="G18" s="613"/>
      <c r="H18" s="523"/>
    </row>
    <row r="19" spans="1:8" s="8" customFormat="1" ht="22.5" customHeight="1">
      <c r="A19" s="518" t="s">
        <v>498</v>
      </c>
      <c r="B19" s="502"/>
      <c r="C19" s="512">
        <v>1</v>
      </c>
      <c r="D19" s="497">
        <f t="shared" si="0"/>
        <v>0</v>
      </c>
      <c r="E19" s="523"/>
      <c r="F19" s="523"/>
      <c r="G19" s="523"/>
      <c r="H19" s="523"/>
    </row>
    <row r="20" spans="1:8" s="8" customFormat="1" ht="22.5" customHeight="1">
      <c r="A20" s="515" t="s">
        <v>482</v>
      </c>
      <c r="B20" s="502"/>
      <c r="C20" s="512">
        <v>1</v>
      </c>
      <c r="D20" s="497">
        <f t="shared" si="0"/>
        <v>0</v>
      </c>
      <c r="E20" s="523"/>
      <c r="F20" s="523"/>
      <c r="G20" s="523"/>
      <c r="H20" s="523"/>
    </row>
    <row r="21" spans="1:8" s="8" customFormat="1" ht="22.5" customHeight="1">
      <c r="A21" s="515" t="s">
        <v>486</v>
      </c>
      <c r="B21" s="502"/>
      <c r="C21" s="512">
        <v>1</v>
      </c>
      <c r="D21" s="497">
        <f>B21*C21</f>
        <v>0</v>
      </c>
      <c r="E21" s="523"/>
      <c r="F21" s="523"/>
      <c r="G21" s="523"/>
      <c r="H21" s="523"/>
    </row>
    <row r="22" spans="1:8" s="8" customFormat="1" ht="22.5" customHeight="1">
      <c r="A22" s="516" t="s">
        <v>500</v>
      </c>
      <c r="B22" s="505"/>
      <c r="C22" s="512">
        <v>1</v>
      </c>
      <c r="D22" s="497">
        <f>B22*C22</f>
        <v>0</v>
      </c>
      <c r="E22" s="523"/>
      <c r="F22" s="523"/>
      <c r="G22" s="523"/>
      <c r="H22" s="523"/>
    </row>
    <row r="23" spans="1:8" s="8" customFormat="1" ht="22.5" customHeight="1">
      <c r="A23" s="516" t="s">
        <v>500</v>
      </c>
      <c r="B23" s="505"/>
      <c r="C23" s="512">
        <v>1</v>
      </c>
      <c r="D23" s="497">
        <f>B23*C23</f>
        <v>0</v>
      </c>
      <c r="E23" s="523"/>
      <c r="F23" s="523"/>
      <c r="G23" s="523"/>
      <c r="H23" s="523"/>
    </row>
    <row r="24" spans="1:8" s="8" customFormat="1" ht="22.5" customHeight="1">
      <c r="A24" s="516" t="s">
        <v>501</v>
      </c>
      <c r="B24" s="505"/>
      <c r="C24" s="512">
        <v>1</v>
      </c>
      <c r="D24" s="497">
        <f t="shared" si="0"/>
        <v>0</v>
      </c>
      <c r="E24" s="523"/>
      <c r="F24" s="523"/>
      <c r="G24" s="523"/>
      <c r="H24" s="523"/>
    </row>
    <row r="25" spans="1:8" s="8" customFormat="1" ht="22.5" customHeight="1">
      <c r="A25" s="782" t="s">
        <v>487</v>
      </c>
      <c r="B25" s="783"/>
      <c r="C25" s="784"/>
      <c r="D25" s="497"/>
      <c r="E25" s="523"/>
      <c r="F25" s="523"/>
      <c r="G25" s="523"/>
      <c r="H25" s="523"/>
    </row>
    <row r="26" spans="1:8" s="8" customFormat="1" ht="22.5" customHeight="1">
      <c r="A26" s="515" t="s">
        <v>488</v>
      </c>
      <c r="B26" s="502"/>
      <c r="C26" s="512">
        <v>1</v>
      </c>
      <c r="D26" s="497">
        <f t="shared" si="0"/>
        <v>0</v>
      </c>
      <c r="E26" s="523"/>
      <c r="F26" s="523"/>
      <c r="G26" s="523"/>
      <c r="H26" s="523"/>
    </row>
    <row r="27" spans="1:8" s="8" customFormat="1" ht="22.5" customHeight="1">
      <c r="A27" s="515" t="s">
        <v>489</v>
      </c>
      <c r="B27" s="502"/>
      <c r="C27" s="512">
        <v>1</v>
      </c>
      <c r="D27" s="497">
        <f t="shared" si="0"/>
        <v>0</v>
      </c>
      <c r="E27" s="523"/>
      <c r="F27" s="523"/>
      <c r="G27" s="523"/>
      <c r="H27" s="523"/>
    </row>
    <row r="28" spans="1:8" s="8" customFormat="1" ht="22.5" customHeight="1">
      <c r="A28" s="515" t="s">
        <v>490</v>
      </c>
      <c r="B28" s="502"/>
      <c r="C28" s="512">
        <v>1</v>
      </c>
      <c r="D28" s="497">
        <f t="shared" si="0"/>
        <v>0</v>
      </c>
      <c r="E28" s="523"/>
      <c r="F28" s="523"/>
      <c r="G28" s="523"/>
      <c r="H28" s="523"/>
    </row>
    <row r="29" spans="1:8" s="8" customFormat="1" ht="22.5" customHeight="1">
      <c r="A29" s="515" t="s">
        <v>492</v>
      </c>
      <c r="B29" s="502"/>
      <c r="C29" s="512">
        <v>1</v>
      </c>
      <c r="D29" s="497">
        <f t="shared" si="0"/>
        <v>0</v>
      </c>
      <c r="E29" s="523"/>
      <c r="F29" s="523"/>
      <c r="G29" s="523"/>
      <c r="H29" s="523"/>
    </row>
    <row r="30" spans="1:8" s="8" customFormat="1" ht="22.5" customHeight="1">
      <c r="A30" s="516" t="s">
        <v>500</v>
      </c>
      <c r="B30" s="505"/>
      <c r="C30" s="502">
        <v>1</v>
      </c>
      <c r="D30" s="497">
        <f t="shared" si="0"/>
        <v>0</v>
      </c>
      <c r="E30" s="523"/>
      <c r="F30" s="523"/>
      <c r="G30" s="523"/>
      <c r="H30" s="523"/>
    </row>
    <row r="31" spans="1:8" s="8" customFormat="1" ht="22.5" customHeight="1">
      <c r="A31" s="516" t="s">
        <v>494</v>
      </c>
      <c r="B31" s="505"/>
      <c r="C31" s="513">
        <v>1</v>
      </c>
      <c r="D31" s="497">
        <f t="shared" si="0"/>
        <v>0</v>
      </c>
      <c r="E31" s="523"/>
      <c r="F31" s="523"/>
      <c r="G31" s="523"/>
      <c r="H31" s="523"/>
    </row>
    <row r="32" spans="1:8" s="8" customFormat="1" ht="22.5" customHeight="1">
      <c r="A32" s="494" t="s">
        <v>22</v>
      </c>
      <c r="B32" s="495"/>
      <c r="C32" s="495"/>
      <c r="D32" s="496">
        <f>SUM(D6:D31)</f>
        <v>0</v>
      </c>
      <c r="E32" s="523"/>
      <c r="F32" s="523"/>
      <c r="G32" s="523"/>
      <c r="H32" s="523"/>
    </row>
    <row r="33" spans="1:6" s="8" customFormat="1" ht="22.5" customHeight="1">
      <c r="A33" s="55" t="s">
        <v>465</v>
      </c>
      <c r="B33" s="56"/>
      <c r="C33" s="55"/>
      <c r="D33" s="55"/>
      <c r="E33" s="523"/>
      <c r="F33" s="523"/>
    </row>
    <row r="34" spans="1:6" s="8" customFormat="1" ht="22.5" customHeight="1">
      <c r="A34" s="55"/>
      <c r="B34" s="56"/>
      <c r="C34" s="55"/>
      <c r="D34" s="55"/>
      <c r="E34" s="523"/>
      <c r="F34" s="523"/>
    </row>
    <row r="35" spans="1:6" s="8" customFormat="1" ht="22.5" customHeight="1">
      <c r="A35" s="55"/>
      <c r="B35" s="56"/>
      <c r="C35" s="55"/>
      <c r="D35" s="55"/>
      <c r="E35" s="523"/>
      <c r="F35" s="523"/>
    </row>
    <row r="36" spans="1:6" s="8" customFormat="1" ht="22.5" customHeight="1">
      <c r="A36" s="55"/>
      <c r="B36" s="39"/>
      <c r="E36" s="523"/>
      <c r="F36" s="523"/>
    </row>
    <row r="37" spans="1:6" s="8" customFormat="1" ht="22.5" customHeight="1">
      <c r="B37" s="39"/>
      <c r="E37" s="523"/>
      <c r="F37" s="523"/>
    </row>
    <row r="38" spans="1:6" s="8" customFormat="1" ht="22.5" customHeight="1">
      <c r="B38" s="39"/>
      <c r="E38" s="523"/>
      <c r="F38" s="523"/>
    </row>
    <row r="39" spans="1:6" s="8" customFormat="1" ht="22.5" customHeight="1">
      <c r="B39" s="39"/>
      <c r="E39" s="523"/>
      <c r="F39" s="523"/>
    </row>
    <row r="40" spans="1:6" s="8" customFormat="1" ht="22.5" customHeight="1">
      <c r="B40" s="39"/>
      <c r="E40" s="523"/>
      <c r="F40" s="523"/>
    </row>
    <row r="41" spans="1:6" s="8" customFormat="1" ht="22.5" customHeight="1">
      <c r="B41" s="39"/>
      <c r="E41" s="523"/>
      <c r="F41" s="523"/>
    </row>
    <row r="42" spans="1:6" s="8" customFormat="1" ht="22.5" customHeight="1">
      <c r="B42" s="39"/>
      <c r="E42" s="523"/>
      <c r="F42" s="523"/>
    </row>
    <row r="43" spans="1:6" s="8" customFormat="1" ht="22.5" customHeight="1">
      <c r="B43" s="39"/>
      <c r="E43" s="523"/>
      <c r="F43" s="523"/>
    </row>
    <row r="44" spans="1:6" s="8" customFormat="1" ht="22.5" customHeight="1">
      <c r="B44" s="39"/>
      <c r="E44" s="523"/>
      <c r="F44" s="523"/>
    </row>
    <row r="45" spans="1:6" s="8" customFormat="1" ht="22.5" customHeight="1">
      <c r="B45" s="39"/>
      <c r="E45" s="523"/>
      <c r="F45" s="523"/>
    </row>
    <row r="46" spans="1:6" s="8" customFormat="1" ht="22.5" customHeight="1">
      <c r="B46" s="39"/>
      <c r="E46" s="523"/>
      <c r="F46" s="523"/>
    </row>
    <row r="47" spans="1:6" s="8" customFormat="1" ht="22.5" customHeight="1">
      <c r="B47" s="39"/>
      <c r="E47" s="523"/>
      <c r="F47" s="523"/>
    </row>
    <row r="48" spans="1:6" s="8" customFormat="1" ht="22.5" customHeight="1">
      <c r="B48" s="39"/>
      <c r="E48" s="523"/>
      <c r="F48" s="523"/>
    </row>
    <row r="49" spans="2:6" s="8" customFormat="1" ht="22.5" customHeight="1">
      <c r="B49" s="39"/>
      <c r="E49" s="523"/>
      <c r="F49" s="523"/>
    </row>
    <row r="50" spans="2:6" s="8" customFormat="1" ht="22.5" customHeight="1">
      <c r="B50" s="39"/>
      <c r="E50" s="523"/>
      <c r="F50" s="523"/>
    </row>
    <row r="51" spans="2:6" s="8" customFormat="1" ht="22.5" customHeight="1">
      <c r="B51" s="39"/>
      <c r="E51" s="523"/>
      <c r="F51" s="523"/>
    </row>
    <row r="52" spans="2:6" s="8" customFormat="1" ht="22.5" customHeight="1">
      <c r="B52" s="39"/>
      <c r="E52" s="523"/>
      <c r="F52" s="523"/>
    </row>
    <row r="53" spans="2:6" s="8" customFormat="1" ht="22.5" customHeight="1">
      <c r="B53" s="39"/>
      <c r="E53" s="523"/>
      <c r="F53" s="523"/>
    </row>
    <row r="54" spans="2:6" s="8" customFormat="1" ht="22.5" customHeight="1">
      <c r="B54" s="39"/>
      <c r="E54" s="523"/>
      <c r="F54" s="523"/>
    </row>
    <row r="55" spans="2:6" s="8" customFormat="1" ht="22.5" customHeight="1">
      <c r="B55" s="39"/>
      <c r="E55" s="523"/>
      <c r="F55" s="523"/>
    </row>
    <row r="56" spans="2:6" s="8" customFormat="1" ht="22.5" customHeight="1">
      <c r="B56" s="39"/>
      <c r="E56" s="523"/>
      <c r="F56" s="523"/>
    </row>
    <row r="57" spans="2:6" s="8" customFormat="1" ht="22.5" customHeight="1">
      <c r="B57" s="39"/>
      <c r="E57" s="523"/>
      <c r="F57" s="523"/>
    </row>
    <row r="58" spans="2:6" s="8" customFormat="1" ht="22.5" customHeight="1">
      <c r="B58" s="39"/>
      <c r="E58" s="523"/>
      <c r="F58" s="523"/>
    </row>
    <row r="59" spans="2:6" s="8" customFormat="1" ht="22.5" customHeight="1">
      <c r="B59" s="39"/>
      <c r="E59" s="523"/>
      <c r="F59" s="523"/>
    </row>
    <row r="60" spans="2:6" s="8" customFormat="1" ht="22.5" customHeight="1">
      <c r="B60" s="39"/>
      <c r="E60" s="523"/>
      <c r="F60" s="523"/>
    </row>
    <row r="61" spans="2:6" s="8" customFormat="1" ht="22.5" customHeight="1">
      <c r="B61" s="39"/>
      <c r="E61" s="523"/>
      <c r="F61" s="523"/>
    </row>
    <row r="62" spans="2:6" s="8" customFormat="1" ht="22.5" customHeight="1">
      <c r="B62" s="39"/>
      <c r="E62" s="523"/>
      <c r="F62" s="523"/>
    </row>
    <row r="63" spans="2:6" s="8" customFormat="1" ht="22.5" customHeight="1">
      <c r="B63" s="39"/>
      <c r="E63" s="523"/>
      <c r="F63" s="523"/>
    </row>
    <row r="64" spans="2:6" s="8" customFormat="1" ht="22.5" customHeight="1">
      <c r="B64" s="39"/>
      <c r="E64" s="523"/>
      <c r="F64" s="523"/>
    </row>
    <row r="65" spans="2:6" s="8" customFormat="1" ht="22.5" customHeight="1">
      <c r="B65" s="39"/>
      <c r="E65" s="523"/>
      <c r="F65" s="523"/>
    </row>
    <row r="66" spans="2:6" s="8" customFormat="1" ht="22.5" customHeight="1">
      <c r="B66" s="39"/>
      <c r="E66" s="523"/>
      <c r="F66" s="523"/>
    </row>
    <row r="67" spans="2:6" s="8" customFormat="1" ht="22.5" customHeight="1">
      <c r="B67" s="39"/>
      <c r="E67" s="523"/>
      <c r="F67" s="523"/>
    </row>
    <row r="68" spans="2:6" s="8" customFormat="1" ht="22.5" customHeight="1">
      <c r="B68" s="39"/>
      <c r="E68" s="523"/>
      <c r="F68" s="523"/>
    </row>
    <row r="69" spans="2:6" s="8" customFormat="1" ht="22.5" customHeight="1">
      <c r="B69" s="39"/>
      <c r="E69" s="523"/>
      <c r="F69" s="523"/>
    </row>
    <row r="70" spans="2:6" s="8" customFormat="1" ht="22.5" customHeight="1">
      <c r="B70" s="39"/>
      <c r="E70" s="523"/>
      <c r="F70" s="523"/>
    </row>
    <row r="71" spans="2:6" s="8" customFormat="1" ht="22.5" customHeight="1">
      <c r="B71" s="39"/>
      <c r="E71" s="523"/>
      <c r="F71" s="523"/>
    </row>
    <row r="72" spans="2:6" s="8" customFormat="1" ht="22.5" customHeight="1">
      <c r="B72" s="39"/>
      <c r="E72" s="523"/>
      <c r="F72" s="523"/>
    </row>
    <row r="73" spans="2:6" s="8" customFormat="1" ht="22.5" customHeight="1">
      <c r="B73" s="39"/>
      <c r="E73" s="523"/>
      <c r="F73" s="523"/>
    </row>
    <row r="74" spans="2:6" s="8" customFormat="1" ht="22.5" customHeight="1">
      <c r="B74" s="39"/>
      <c r="E74" s="523"/>
      <c r="F74" s="523"/>
    </row>
    <row r="75" spans="2:6" s="8" customFormat="1" ht="22.5" customHeight="1">
      <c r="B75" s="39"/>
      <c r="E75" s="523"/>
      <c r="F75" s="523"/>
    </row>
    <row r="76" spans="2:6" s="8" customFormat="1" ht="22.5" customHeight="1">
      <c r="B76" s="39"/>
      <c r="E76" s="523"/>
      <c r="F76" s="523"/>
    </row>
    <row r="77" spans="2:6" s="8" customFormat="1" ht="22.5" customHeight="1">
      <c r="B77" s="39"/>
      <c r="E77" s="523"/>
      <c r="F77" s="523"/>
    </row>
    <row r="78" spans="2:6" s="8" customFormat="1" ht="22.5" customHeight="1">
      <c r="B78" s="39"/>
      <c r="E78" s="523"/>
      <c r="F78" s="523"/>
    </row>
    <row r="79" spans="2:6" s="8" customFormat="1" ht="22.5" customHeight="1">
      <c r="B79" s="39"/>
      <c r="E79" s="523"/>
      <c r="F79" s="523"/>
    </row>
    <row r="80" spans="2:6" s="8" customFormat="1" ht="22.5" customHeight="1">
      <c r="B80" s="39"/>
      <c r="E80" s="523"/>
      <c r="F80" s="523"/>
    </row>
    <row r="81" spans="2:6" s="8" customFormat="1" ht="22.5" customHeight="1">
      <c r="B81" s="39"/>
      <c r="E81" s="523"/>
      <c r="F81" s="523"/>
    </row>
    <row r="82" spans="2:6" s="8" customFormat="1" ht="22.5" customHeight="1">
      <c r="B82" s="39"/>
      <c r="E82" s="523"/>
      <c r="F82" s="523"/>
    </row>
    <row r="83" spans="2:6" s="8" customFormat="1" ht="22.5" customHeight="1">
      <c r="B83" s="39"/>
      <c r="E83" s="523"/>
      <c r="F83" s="523"/>
    </row>
    <row r="84" spans="2:6" s="8" customFormat="1" ht="22.5" customHeight="1">
      <c r="B84" s="39"/>
      <c r="E84" s="523"/>
      <c r="F84" s="523"/>
    </row>
    <row r="85" spans="2:6" s="8" customFormat="1" ht="22.5" customHeight="1">
      <c r="B85" s="39"/>
      <c r="E85" s="523"/>
      <c r="F85" s="523"/>
    </row>
    <row r="86" spans="2:6" s="8" customFormat="1" ht="22.5" customHeight="1">
      <c r="B86" s="39"/>
      <c r="E86" s="523"/>
      <c r="F86" s="523"/>
    </row>
    <row r="87" spans="2:6" s="8" customFormat="1" ht="22.5" customHeight="1">
      <c r="B87" s="39"/>
      <c r="E87" s="523"/>
      <c r="F87" s="523"/>
    </row>
    <row r="88" spans="2:6" s="8" customFormat="1" ht="22.5" customHeight="1">
      <c r="B88" s="39"/>
      <c r="E88" s="523"/>
      <c r="F88" s="523"/>
    </row>
    <row r="89" spans="2:6" s="8" customFormat="1" ht="22.5" customHeight="1">
      <c r="B89" s="39"/>
      <c r="E89" s="523"/>
      <c r="F89" s="523"/>
    </row>
    <row r="90" spans="2:6" s="8" customFormat="1" ht="22.5" customHeight="1">
      <c r="B90" s="39"/>
      <c r="E90" s="523"/>
      <c r="F90" s="523"/>
    </row>
    <row r="91" spans="2:6" s="8" customFormat="1" ht="22.5" customHeight="1">
      <c r="B91" s="39"/>
      <c r="E91" s="523"/>
      <c r="F91" s="523"/>
    </row>
    <row r="92" spans="2:6" s="8" customFormat="1" ht="22.5" customHeight="1">
      <c r="B92" s="39"/>
      <c r="E92" s="523"/>
      <c r="F92" s="523"/>
    </row>
    <row r="93" spans="2:6" s="8" customFormat="1" ht="22.5" customHeight="1">
      <c r="B93" s="39"/>
      <c r="E93" s="523"/>
      <c r="F93" s="523"/>
    </row>
    <row r="94" spans="2:6" s="8" customFormat="1" ht="22.5" customHeight="1">
      <c r="B94" s="39"/>
      <c r="E94" s="523"/>
      <c r="F94" s="523"/>
    </row>
    <row r="95" spans="2:6" s="8" customFormat="1" ht="22.5" customHeight="1">
      <c r="B95" s="39"/>
      <c r="E95" s="523"/>
      <c r="F95" s="523"/>
    </row>
    <row r="96" spans="2:6" s="8" customFormat="1" ht="22.5" customHeight="1">
      <c r="B96" s="39"/>
      <c r="E96" s="523"/>
      <c r="F96" s="523"/>
    </row>
    <row r="97" spans="2:6" s="8" customFormat="1" ht="22.5" customHeight="1">
      <c r="B97" s="39"/>
      <c r="E97" s="523"/>
      <c r="F97" s="523"/>
    </row>
    <row r="98" spans="2:6" s="8" customFormat="1" ht="22.5" customHeight="1">
      <c r="B98" s="39"/>
      <c r="E98" s="523"/>
      <c r="F98" s="523"/>
    </row>
    <row r="99" spans="2:6" s="8" customFormat="1" ht="22.5" customHeight="1">
      <c r="B99" s="39"/>
      <c r="E99" s="523"/>
      <c r="F99" s="523"/>
    </row>
    <row r="100" spans="2:6" s="8" customFormat="1" ht="22.5" customHeight="1">
      <c r="B100" s="39"/>
      <c r="E100" s="523"/>
      <c r="F100" s="523"/>
    </row>
    <row r="101" spans="2:6" s="8" customFormat="1" ht="22.5" customHeight="1">
      <c r="B101" s="39"/>
      <c r="E101" s="523"/>
      <c r="F101" s="523"/>
    </row>
    <row r="102" spans="2:6" s="8" customFormat="1" ht="22.5" customHeight="1">
      <c r="B102" s="39"/>
      <c r="E102" s="523"/>
      <c r="F102" s="523"/>
    </row>
    <row r="103" spans="2:6" s="8" customFormat="1" ht="22.5" customHeight="1">
      <c r="B103" s="39"/>
      <c r="E103" s="523"/>
      <c r="F103" s="523"/>
    </row>
    <row r="104" spans="2:6" s="8" customFormat="1" ht="22.5" customHeight="1">
      <c r="B104" s="39"/>
      <c r="E104" s="523"/>
      <c r="F104" s="523"/>
    </row>
    <row r="105" spans="2:6" s="8" customFormat="1" ht="22.5" customHeight="1">
      <c r="B105" s="39"/>
      <c r="E105" s="523"/>
      <c r="F105" s="523"/>
    </row>
    <row r="106" spans="2:6" s="8" customFormat="1" ht="22.5" customHeight="1">
      <c r="B106" s="39"/>
      <c r="E106" s="523"/>
      <c r="F106" s="523"/>
    </row>
    <row r="107" spans="2:6" s="8" customFormat="1" ht="22.5" customHeight="1">
      <c r="B107" s="39"/>
      <c r="E107" s="523"/>
      <c r="F107" s="523"/>
    </row>
    <row r="108" spans="2:6" s="8" customFormat="1" ht="22.5" customHeight="1">
      <c r="B108" s="39"/>
      <c r="E108" s="523"/>
      <c r="F108" s="523"/>
    </row>
    <row r="109" spans="2:6" s="8" customFormat="1" ht="22.5" customHeight="1">
      <c r="B109" s="39"/>
      <c r="E109" s="523"/>
      <c r="F109" s="523"/>
    </row>
    <row r="110" spans="2:6" s="8" customFormat="1" ht="22.5" customHeight="1">
      <c r="B110" s="39"/>
      <c r="E110" s="523"/>
      <c r="F110" s="523"/>
    </row>
    <row r="111" spans="2:6" s="8" customFormat="1" ht="22.5" customHeight="1">
      <c r="B111" s="39"/>
      <c r="E111" s="523"/>
      <c r="F111" s="523"/>
    </row>
    <row r="112" spans="2:6" s="8" customFormat="1" ht="22.5" customHeight="1">
      <c r="B112" s="39"/>
      <c r="E112" s="523"/>
      <c r="F112" s="523"/>
    </row>
    <row r="113" spans="2:6" s="8" customFormat="1" ht="22.5" customHeight="1">
      <c r="B113" s="39"/>
      <c r="E113" s="523"/>
      <c r="F113" s="523"/>
    </row>
    <row r="114" spans="2:6" s="8" customFormat="1" ht="22.5" customHeight="1">
      <c r="B114" s="39"/>
      <c r="E114" s="523"/>
      <c r="F114" s="523"/>
    </row>
    <row r="115" spans="2:6" s="8" customFormat="1" ht="22.5" customHeight="1">
      <c r="B115" s="39"/>
      <c r="E115" s="523"/>
      <c r="F115" s="523"/>
    </row>
    <row r="116" spans="2:6" s="8" customFormat="1" ht="22.5" customHeight="1">
      <c r="B116" s="39"/>
      <c r="E116" s="523"/>
      <c r="F116" s="523"/>
    </row>
    <row r="117" spans="2:6" s="8" customFormat="1" ht="22.5" customHeight="1">
      <c r="B117" s="39"/>
      <c r="E117" s="523"/>
      <c r="F117" s="523"/>
    </row>
    <row r="118" spans="2:6" s="8" customFormat="1" ht="22.5" customHeight="1">
      <c r="B118" s="39"/>
      <c r="E118" s="523"/>
      <c r="F118" s="523"/>
    </row>
    <row r="119" spans="2:6" s="8" customFormat="1" ht="22.5" customHeight="1">
      <c r="B119" s="39"/>
      <c r="E119" s="523"/>
      <c r="F119" s="523"/>
    </row>
    <row r="120" spans="2:6" s="8" customFormat="1" ht="22.5" customHeight="1">
      <c r="B120" s="39"/>
      <c r="E120" s="523"/>
      <c r="F120" s="523"/>
    </row>
    <row r="121" spans="2:6" s="8" customFormat="1" ht="22.5" customHeight="1">
      <c r="B121" s="39"/>
      <c r="E121" s="523"/>
      <c r="F121" s="523"/>
    </row>
    <row r="122" spans="2:6" s="8" customFormat="1" ht="22.5" customHeight="1">
      <c r="B122" s="39"/>
      <c r="E122" s="523"/>
      <c r="F122" s="523"/>
    </row>
    <row r="123" spans="2:6" s="8" customFormat="1" ht="22.5" customHeight="1">
      <c r="B123" s="39"/>
      <c r="E123" s="523"/>
      <c r="F123" s="523"/>
    </row>
    <row r="124" spans="2:6" s="8" customFormat="1" ht="22.5" customHeight="1">
      <c r="B124" s="39"/>
      <c r="E124" s="523"/>
      <c r="F124" s="523"/>
    </row>
    <row r="125" spans="2:6" s="8" customFormat="1" ht="22.5" customHeight="1">
      <c r="B125" s="39"/>
      <c r="E125" s="523"/>
      <c r="F125" s="523"/>
    </row>
    <row r="126" spans="2:6" s="8" customFormat="1" ht="22.5" customHeight="1">
      <c r="B126" s="39"/>
      <c r="E126" s="523"/>
      <c r="F126" s="523"/>
    </row>
    <row r="127" spans="2:6" s="8" customFormat="1" ht="22.5" customHeight="1">
      <c r="B127" s="39"/>
      <c r="E127" s="523"/>
      <c r="F127" s="523"/>
    </row>
    <row r="128" spans="2:6" s="8" customFormat="1" ht="22.5" customHeight="1">
      <c r="B128" s="39"/>
      <c r="E128" s="523"/>
      <c r="F128" s="523"/>
    </row>
    <row r="129" spans="2:6" s="8" customFormat="1" ht="22.5" customHeight="1">
      <c r="B129" s="39"/>
      <c r="E129" s="523"/>
      <c r="F129" s="523"/>
    </row>
    <row r="130" spans="2:6" s="8" customFormat="1" ht="22.5" customHeight="1">
      <c r="B130" s="39"/>
      <c r="E130" s="523"/>
      <c r="F130" s="523"/>
    </row>
    <row r="131" spans="2:6" s="8" customFormat="1" ht="22.5" customHeight="1">
      <c r="B131" s="39"/>
      <c r="E131" s="523"/>
      <c r="F131" s="523"/>
    </row>
    <row r="132" spans="2:6" s="8" customFormat="1" ht="22.5" customHeight="1">
      <c r="B132" s="39"/>
      <c r="E132" s="523"/>
      <c r="F132" s="523"/>
    </row>
    <row r="133" spans="2:6" s="8" customFormat="1" ht="22.5" customHeight="1">
      <c r="B133" s="39"/>
      <c r="E133" s="523"/>
      <c r="F133" s="523"/>
    </row>
    <row r="134" spans="2:6" s="8" customFormat="1" ht="22.5" customHeight="1">
      <c r="B134" s="39"/>
      <c r="E134" s="523"/>
      <c r="F134" s="523"/>
    </row>
    <row r="135" spans="2:6" s="8" customFormat="1" ht="22.5" customHeight="1">
      <c r="B135" s="39"/>
      <c r="E135" s="523"/>
      <c r="F135" s="523"/>
    </row>
    <row r="136" spans="2:6" s="8" customFormat="1" ht="22.5" customHeight="1">
      <c r="B136" s="39"/>
      <c r="E136" s="523"/>
      <c r="F136" s="523"/>
    </row>
    <row r="137" spans="2:6" s="8" customFormat="1" ht="22.5" customHeight="1">
      <c r="B137" s="39"/>
      <c r="E137" s="523"/>
      <c r="F137" s="523"/>
    </row>
    <row r="138" spans="2:6" s="8" customFormat="1" ht="22.5" customHeight="1">
      <c r="B138" s="39"/>
      <c r="E138" s="523"/>
      <c r="F138" s="523"/>
    </row>
    <row r="139" spans="2:6" s="8" customFormat="1" ht="22.5" customHeight="1">
      <c r="B139" s="39"/>
      <c r="E139" s="523"/>
      <c r="F139" s="523"/>
    </row>
    <row r="140" spans="2:6" s="8" customFormat="1" ht="22.5" customHeight="1">
      <c r="B140" s="39"/>
      <c r="E140" s="523"/>
      <c r="F140" s="523"/>
    </row>
    <row r="141" spans="2:6" s="8" customFormat="1" ht="22.5" customHeight="1">
      <c r="B141" s="39"/>
      <c r="E141" s="523"/>
      <c r="F141" s="523"/>
    </row>
    <row r="142" spans="2:6" s="8" customFormat="1" ht="22.5" customHeight="1">
      <c r="B142" s="39"/>
      <c r="E142" s="523"/>
      <c r="F142" s="523"/>
    </row>
    <row r="143" spans="2:6" s="8" customFormat="1" ht="22.5" customHeight="1">
      <c r="B143" s="39"/>
      <c r="E143" s="523"/>
      <c r="F143" s="523"/>
    </row>
    <row r="144" spans="2:6" s="8" customFormat="1" ht="22.5" customHeight="1">
      <c r="B144" s="39"/>
      <c r="E144" s="523"/>
      <c r="F144" s="523"/>
    </row>
    <row r="145" spans="2:6" s="8" customFormat="1" ht="22.5" customHeight="1">
      <c r="B145" s="39"/>
      <c r="E145" s="523"/>
      <c r="F145" s="523"/>
    </row>
    <row r="146" spans="2:6" s="8" customFormat="1" ht="22.5" customHeight="1">
      <c r="B146" s="39"/>
      <c r="E146" s="523"/>
      <c r="F146" s="523"/>
    </row>
    <row r="147" spans="2:6" s="8" customFormat="1" ht="22.5" customHeight="1">
      <c r="B147" s="39"/>
      <c r="E147" s="523"/>
      <c r="F147" s="523"/>
    </row>
    <row r="148" spans="2:6" s="8" customFormat="1" ht="22.5" customHeight="1">
      <c r="B148" s="39"/>
      <c r="E148" s="523"/>
      <c r="F148" s="523"/>
    </row>
    <row r="149" spans="2:6" s="8" customFormat="1" ht="22.5" customHeight="1">
      <c r="B149" s="39"/>
      <c r="E149" s="523"/>
      <c r="F149" s="523"/>
    </row>
    <row r="150" spans="2:6" s="8" customFormat="1" ht="22.5" customHeight="1">
      <c r="B150" s="39"/>
      <c r="E150" s="523"/>
      <c r="F150" s="523"/>
    </row>
    <row r="151" spans="2:6" s="8" customFormat="1" ht="22.5" customHeight="1">
      <c r="B151" s="39"/>
      <c r="E151" s="523"/>
      <c r="F151" s="523"/>
    </row>
    <row r="152" spans="2:6" s="8" customFormat="1" ht="22.5" customHeight="1">
      <c r="B152" s="39"/>
      <c r="E152" s="523"/>
      <c r="F152" s="523"/>
    </row>
    <row r="153" spans="2:6" s="8" customFormat="1" ht="22.5" customHeight="1">
      <c r="B153" s="39"/>
      <c r="E153" s="523"/>
      <c r="F153" s="523"/>
    </row>
    <row r="154" spans="2:6" s="8" customFormat="1" ht="22.5" customHeight="1">
      <c r="B154" s="39"/>
      <c r="E154" s="523"/>
      <c r="F154" s="523"/>
    </row>
    <row r="155" spans="2:6" s="8" customFormat="1" ht="22.5" customHeight="1">
      <c r="B155" s="39"/>
      <c r="E155" s="523"/>
      <c r="F155" s="523"/>
    </row>
    <row r="156" spans="2:6" s="8" customFormat="1" ht="22.5" customHeight="1">
      <c r="B156" s="39"/>
      <c r="E156" s="523"/>
      <c r="F156" s="523"/>
    </row>
    <row r="157" spans="2:6" s="8" customFormat="1" ht="22.5" customHeight="1">
      <c r="B157" s="39"/>
      <c r="E157" s="523"/>
      <c r="F157" s="523"/>
    </row>
    <row r="158" spans="2:6" s="8" customFormat="1" ht="22.5" customHeight="1">
      <c r="B158" s="39"/>
      <c r="E158" s="523"/>
      <c r="F158" s="523"/>
    </row>
    <row r="159" spans="2:6" s="8" customFormat="1" ht="22.5" customHeight="1">
      <c r="B159" s="39"/>
      <c r="E159" s="523"/>
      <c r="F159" s="523"/>
    </row>
    <row r="160" spans="2:6" s="8" customFormat="1" ht="22.5" customHeight="1">
      <c r="B160" s="39"/>
      <c r="E160" s="523"/>
      <c r="F160" s="523"/>
    </row>
    <row r="161" spans="2:6" s="8" customFormat="1" ht="22.5" customHeight="1">
      <c r="B161" s="39"/>
      <c r="E161" s="523"/>
      <c r="F161" s="523"/>
    </row>
    <row r="162" spans="2:6" s="8" customFormat="1" ht="22.5" customHeight="1">
      <c r="B162" s="39"/>
      <c r="E162" s="523"/>
      <c r="F162" s="523"/>
    </row>
    <row r="163" spans="2:6" s="8" customFormat="1" ht="22.5" customHeight="1">
      <c r="B163" s="39"/>
      <c r="E163" s="523"/>
      <c r="F163" s="523"/>
    </row>
    <row r="164" spans="2:6" s="8" customFormat="1" ht="22.5" customHeight="1">
      <c r="B164" s="39"/>
      <c r="E164" s="523"/>
      <c r="F164" s="523"/>
    </row>
    <row r="165" spans="2:6" s="8" customFormat="1" ht="22.5" customHeight="1">
      <c r="B165" s="39"/>
      <c r="E165" s="523"/>
      <c r="F165" s="523"/>
    </row>
    <row r="166" spans="2:6" s="8" customFormat="1" ht="22.5" customHeight="1">
      <c r="B166" s="39"/>
      <c r="E166" s="523"/>
      <c r="F166" s="523"/>
    </row>
    <row r="167" spans="2:6" s="8" customFormat="1" ht="22.5" customHeight="1">
      <c r="B167" s="39"/>
      <c r="E167" s="523"/>
      <c r="F167" s="523"/>
    </row>
    <row r="168" spans="2:6" s="8" customFormat="1" ht="22.5" customHeight="1">
      <c r="B168" s="39"/>
      <c r="E168" s="523"/>
      <c r="F168" s="523"/>
    </row>
    <row r="169" spans="2:6" s="8" customFormat="1" ht="22.5" customHeight="1">
      <c r="B169" s="39"/>
      <c r="E169" s="523"/>
      <c r="F169" s="523"/>
    </row>
    <row r="170" spans="2:6" s="8" customFormat="1" ht="22.5" customHeight="1">
      <c r="B170" s="39"/>
      <c r="E170" s="523"/>
      <c r="F170" s="523"/>
    </row>
    <row r="171" spans="2:6" s="8" customFormat="1" ht="22.5" customHeight="1">
      <c r="B171" s="39"/>
      <c r="E171" s="523"/>
      <c r="F171" s="523"/>
    </row>
    <row r="172" spans="2:6" s="8" customFormat="1" ht="22.5" customHeight="1">
      <c r="B172" s="39"/>
      <c r="E172" s="523"/>
      <c r="F172" s="523"/>
    </row>
    <row r="173" spans="2:6" s="8" customFormat="1" ht="22.5" customHeight="1">
      <c r="B173" s="39"/>
      <c r="E173" s="523"/>
      <c r="F173" s="523"/>
    </row>
    <row r="174" spans="2:6" s="8" customFormat="1" ht="22.5" customHeight="1">
      <c r="B174" s="39"/>
      <c r="E174" s="523"/>
      <c r="F174" s="523"/>
    </row>
    <row r="175" spans="2:6" s="8" customFormat="1" ht="22.5" customHeight="1">
      <c r="B175" s="39"/>
      <c r="E175" s="523"/>
      <c r="F175" s="523"/>
    </row>
    <row r="176" spans="2:6" s="8" customFormat="1" ht="22.5" customHeight="1">
      <c r="B176" s="39"/>
      <c r="E176" s="523"/>
      <c r="F176" s="523"/>
    </row>
    <row r="177" spans="2:6" s="8" customFormat="1" ht="22.5" customHeight="1">
      <c r="B177" s="39"/>
      <c r="E177" s="523"/>
      <c r="F177" s="523"/>
    </row>
    <row r="178" spans="2:6" s="8" customFormat="1" ht="22.5" customHeight="1">
      <c r="B178" s="39"/>
      <c r="E178" s="523"/>
      <c r="F178" s="523"/>
    </row>
    <row r="179" spans="2:6" s="8" customFormat="1" ht="22.5" customHeight="1">
      <c r="B179" s="39"/>
      <c r="E179" s="523"/>
      <c r="F179" s="523"/>
    </row>
    <row r="180" spans="2:6" s="8" customFormat="1" ht="22.5" customHeight="1">
      <c r="B180" s="39"/>
      <c r="E180" s="523"/>
      <c r="F180" s="523"/>
    </row>
    <row r="181" spans="2:6" s="8" customFormat="1" ht="22.5" customHeight="1">
      <c r="B181" s="39"/>
      <c r="E181" s="523"/>
      <c r="F181" s="523"/>
    </row>
    <row r="182" spans="2:6" s="8" customFormat="1" ht="22.5" customHeight="1">
      <c r="B182" s="39"/>
      <c r="E182" s="523"/>
      <c r="F182" s="523"/>
    </row>
    <row r="183" spans="2:6" s="8" customFormat="1" ht="22.5" customHeight="1">
      <c r="B183" s="39"/>
      <c r="E183" s="523"/>
      <c r="F183" s="523"/>
    </row>
    <row r="184" spans="2:6" s="8" customFormat="1" ht="22.5" customHeight="1">
      <c r="B184" s="39"/>
      <c r="E184" s="523"/>
      <c r="F184" s="523"/>
    </row>
    <row r="185" spans="2:6" s="8" customFormat="1" ht="22.5" customHeight="1">
      <c r="B185" s="39"/>
      <c r="E185" s="523"/>
      <c r="F185" s="523"/>
    </row>
    <row r="186" spans="2:6" s="8" customFormat="1" ht="22.5" customHeight="1">
      <c r="B186" s="39"/>
      <c r="E186" s="523"/>
      <c r="F186" s="523"/>
    </row>
    <row r="187" spans="2:6" s="8" customFormat="1" ht="22.5" customHeight="1">
      <c r="B187" s="39"/>
      <c r="E187" s="523"/>
      <c r="F187" s="523"/>
    </row>
    <row r="188" spans="2:6" s="8" customFormat="1">
      <c r="B188" s="39"/>
      <c r="E188" s="523"/>
      <c r="F188" s="523"/>
    </row>
    <row r="189" spans="2:6" s="8" customFormat="1">
      <c r="B189" s="39"/>
      <c r="E189" s="523"/>
      <c r="F189" s="523"/>
    </row>
    <row r="190" spans="2:6" s="8" customFormat="1">
      <c r="B190" s="39"/>
      <c r="E190" s="523"/>
      <c r="F190" s="523"/>
    </row>
    <row r="191" spans="2:6" s="8" customFormat="1">
      <c r="B191" s="39"/>
      <c r="E191" s="523"/>
      <c r="F191" s="523"/>
    </row>
    <row r="192" spans="2:6" s="8" customFormat="1">
      <c r="B192" s="39"/>
      <c r="E192" s="523"/>
      <c r="F192" s="523"/>
    </row>
    <row r="193" spans="2:6" s="8" customFormat="1">
      <c r="B193" s="39"/>
      <c r="E193" s="523"/>
      <c r="F193" s="523"/>
    </row>
    <row r="194" spans="2:6" s="8" customFormat="1">
      <c r="B194" s="39"/>
      <c r="E194" s="523"/>
      <c r="F194" s="523"/>
    </row>
    <row r="195" spans="2:6" s="8" customFormat="1">
      <c r="B195" s="39"/>
      <c r="E195" s="523"/>
      <c r="F195" s="523"/>
    </row>
    <row r="196" spans="2:6" s="8" customFormat="1">
      <c r="B196" s="39"/>
      <c r="E196" s="523"/>
      <c r="F196" s="523"/>
    </row>
    <row r="197" spans="2:6" s="8" customFormat="1">
      <c r="B197" s="39"/>
      <c r="E197" s="523"/>
      <c r="F197" s="523"/>
    </row>
    <row r="198" spans="2:6" s="8" customFormat="1">
      <c r="B198" s="39"/>
      <c r="E198" s="523"/>
      <c r="F198" s="523"/>
    </row>
    <row r="199" spans="2:6" s="8" customFormat="1">
      <c r="B199" s="39"/>
      <c r="E199" s="523"/>
      <c r="F199" s="523"/>
    </row>
    <row r="200" spans="2:6" s="8" customFormat="1">
      <c r="B200" s="39"/>
      <c r="E200" s="523"/>
      <c r="F200" s="523"/>
    </row>
    <row r="201" spans="2:6" s="8" customFormat="1">
      <c r="B201" s="39"/>
      <c r="E201" s="523"/>
      <c r="F201" s="523"/>
    </row>
    <row r="202" spans="2:6" s="8" customFormat="1">
      <c r="B202" s="39"/>
      <c r="E202" s="523"/>
      <c r="F202" s="523"/>
    </row>
    <row r="203" spans="2:6" s="8" customFormat="1">
      <c r="B203" s="39"/>
      <c r="E203" s="523"/>
      <c r="F203" s="523"/>
    </row>
    <row r="204" spans="2:6" s="8" customFormat="1">
      <c r="B204" s="39"/>
      <c r="E204" s="523"/>
      <c r="F204" s="523"/>
    </row>
    <row r="205" spans="2:6" s="8" customFormat="1">
      <c r="B205" s="39"/>
      <c r="E205" s="523"/>
      <c r="F205" s="523"/>
    </row>
    <row r="206" spans="2:6" s="8" customFormat="1">
      <c r="B206" s="39"/>
      <c r="E206" s="523"/>
      <c r="F206" s="523"/>
    </row>
    <row r="207" spans="2:6" s="8" customFormat="1">
      <c r="B207" s="39"/>
      <c r="E207" s="523"/>
      <c r="F207" s="523"/>
    </row>
    <row r="208" spans="2:6" s="8" customFormat="1">
      <c r="B208" s="39"/>
      <c r="E208" s="523"/>
      <c r="F208" s="523"/>
    </row>
    <row r="209" spans="2:6" s="8" customFormat="1">
      <c r="B209" s="39"/>
      <c r="E209" s="523"/>
      <c r="F209" s="523"/>
    </row>
    <row r="210" spans="2:6" s="8" customFormat="1">
      <c r="B210" s="39"/>
      <c r="E210" s="523"/>
      <c r="F210" s="523"/>
    </row>
    <row r="211" spans="2:6" s="8" customFormat="1">
      <c r="B211" s="39"/>
      <c r="E211" s="523"/>
      <c r="F211" s="523"/>
    </row>
    <row r="212" spans="2:6" s="8" customFormat="1">
      <c r="B212" s="39"/>
      <c r="E212" s="523"/>
      <c r="F212" s="523"/>
    </row>
    <row r="213" spans="2:6" s="8" customFormat="1">
      <c r="B213" s="39"/>
      <c r="E213" s="523"/>
      <c r="F213" s="523"/>
    </row>
    <row r="214" spans="2:6" s="8" customFormat="1">
      <c r="B214" s="39"/>
      <c r="E214" s="523"/>
      <c r="F214" s="523"/>
    </row>
    <row r="215" spans="2:6" s="8" customFormat="1">
      <c r="B215" s="39"/>
      <c r="E215" s="523"/>
      <c r="F215" s="523"/>
    </row>
    <row r="216" spans="2:6" s="8" customFormat="1">
      <c r="B216" s="39"/>
      <c r="E216" s="523"/>
      <c r="F216" s="523"/>
    </row>
    <row r="217" spans="2:6" s="8" customFormat="1">
      <c r="B217" s="39"/>
      <c r="E217" s="523"/>
      <c r="F217" s="523"/>
    </row>
    <row r="218" spans="2:6" s="8" customFormat="1">
      <c r="B218" s="39"/>
      <c r="E218" s="523"/>
      <c r="F218" s="523"/>
    </row>
    <row r="219" spans="2:6" s="8" customFormat="1">
      <c r="B219" s="39"/>
      <c r="E219" s="523"/>
      <c r="F219" s="523"/>
    </row>
    <row r="220" spans="2:6" s="8" customFormat="1">
      <c r="B220" s="39"/>
      <c r="E220" s="523"/>
      <c r="F220" s="523"/>
    </row>
    <row r="221" spans="2:6" s="8" customFormat="1">
      <c r="B221" s="39"/>
      <c r="E221" s="523"/>
      <c r="F221" s="523"/>
    </row>
    <row r="222" spans="2:6" s="8" customFormat="1">
      <c r="B222" s="39"/>
      <c r="E222" s="523"/>
      <c r="F222" s="523"/>
    </row>
    <row r="223" spans="2:6" s="8" customFormat="1">
      <c r="B223" s="39"/>
      <c r="E223" s="523"/>
      <c r="F223" s="523"/>
    </row>
    <row r="224" spans="2:6" s="8" customFormat="1">
      <c r="B224" s="39"/>
      <c r="E224" s="523"/>
      <c r="F224" s="523"/>
    </row>
    <row r="225" spans="2:6" s="8" customFormat="1">
      <c r="B225" s="39"/>
      <c r="E225" s="523"/>
      <c r="F225" s="523"/>
    </row>
    <row r="226" spans="2:6" s="8" customFormat="1">
      <c r="B226" s="39"/>
      <c r="E226" s="523"/>
      <c r="F226" s="523"/>
    </row>
    <row r="227" spans="2:6" s="8" customFormat="1">
      <c r="B227" s="39"/>
      <c r="E227" s="523"/>
      <c r="F227" s="523"/>
    </row>
    <row r="228" spans="2:6" s="8" customFormat="1">
      <c r="B228" s="39"/>
      <c r="E228" s="523"/>
      <c r="F228" s="523"/>
    </row>
    <row r="229" spans="2:6" s="8" customFormat="1">
      <c r="B229" s="39"/>
      <c r="E229" s="523"/>
      <c r="F229" s="523"/>
    </row>
    <row r="230" spans="2:6" s="8" customFormat="1">
      <c r="B230" s="39"/>
      <c r="E230" s="523"/>
      <c r="F230" s="523"/>
    </row>
    <row r="231" spans="2:6" s="8" customFormat="1">
      <c r="B231" s="39"/>
      <c r="E231" s="523"/>
      <c r="F231" s="523"/>
    </row>
    <row r="232" spans="2:6" s="8" customFormat="1">
      <c r="B232" s="39"/>
      <c r="E232" s="523"/>
      <c r="F232" s="523"/>
    </row>
    <row r="233" spans="2:6" s="8" customFormat="1">
      <c r="B233" s="39"/>
      <c r="E233" s="523"/>
      <c r="F233" s="523"/>
    </row>
    <row r="234" spans="2:6" s="8" customFormat="1">
      <c r="B234" s="39"/>
      <c r="E234" s="523"/>
      <c r="F234" s="523"/>
    </row>
    <row r="235" spans="2:6" s="8" customFormat="1">
      <c r="B235" s="39"/>
      <c r="E235" s="523"/>
      <c r="F235" s="523"/>
    </row>
    <row r="236" spans="2:6" s="8" customFormat="1">
      <c r="B236" s="39"/>
      <c r="E236" s="523"/>
      <c r="F236" s="523"/>
    </row>
    <row r="237" spans="2:6" s="8" customFormat="1">
      <c r="B237" s="39"/>
      <c r="E237" s="523"/>
      <c r="F237" s="523"/>
    </row>
    <row r="238" spans="2:6" s="8" customFormat="1">
      <c r="B238" s="39"/>
      <c r="E238" s="523"/>
      <c r="F238" s="523"/>
    </row>
    <row r="239" spans="2:6" s="8" customFormat="1">
      <c r="B239" s="39"/>
      <c r="E239" s="523"/>
      <c r="F239" s="523"/>
    </row>
    <row r="240" spans="2:6" s="8" customFormat="1">
      <c r="B240" s="39"/>
      <c r="E240" s="523"/>
      <c r="F240" s="523"/>
    </row>
    <row r="241" spans="2:6" s="8" customFormat="1">
      <c r="B241" s="39"/>
      <c r="E241" s="523"/>
      <c r="F241" s="523"/>
    </row>
    <row r="242" spans="2:6" s="8" customFormat="1">
      <c r="B242" s="39"/>
      <c r="E242" s="523"/>
      <c r="F242" s="523"/>
    </row>
    <row r="243" spans="2:6" s="8" customFormat="1">
      <c r="B243" s="39"/>
      <c r="E243" s="523"/>
      <c r="F243" s="523"/>
    </row>
    <row r="244" spans="2:6" s="8" customFormat="1">
      <c r="B244" s="39"/>
      <c r="E244" s="523"/>
      <c r="F244" s="523"/>
    </row>
    <row r="245" spans="2:6" s="8" customFormat="1">
      <c r="B245" s="39"/>
      <c r="E245" s="523"/>
      <c r="F245" s="523"/>
    </row>
    <row r="246" spans="2:6" s="8" customFormat="1">
      <c r="B246" s="39"/>
      <c r="E246" s="523"/>
      <c r="F246" s="523"/>
    </row>
    <row r="247" spans="2:6" s="8" customFormat="1">
      <c r="B247" s="39"/>
      <c r="E247" s="523"/>
      <c r="F247" s="523"/>
    </row>
    <row r="248" spans="2:6" s="8" customFormat="1">
      <c r="B248" s="39"/>
      <c r="E248" s="523"/>
      <c r="F248" s="523"/>
    </row>
    <row r="249" spans="2:6" s="8" customFormat="1">
      <c r="B249" s="39"/>
      <c r="E249" s="523"/>
      <c r="F249" s="523"/>
    </row>
    <row r="250" spans="2:6" s="8" customFormat="1">
      <c r="B250" s="39"/>
      <c r="E250" s="523"/>
      <c r="F250" s="523"/>
    </row>
    <row r="251" spans="2:6" s="8" customFormat="1">
      <c r="B251" s="39"/>
      <c r="E251" s="523"/>
      <c r="F251" s="523"/>
    </row>
    <row r="252" spans="2:6" s="8" customFormat="1">
      <c r="B252" s="39"/>
      <c r="E252" s="523"/>
      <c r="F252" s="523"/>
    </row>
    <row r="253" spans="2:6" s="8" customFormat="1">
      <c r="B253" s="39"/>
      <c r="E253" s="523"/>
      <c r="F253" s="523"/>
    </row>
    <row r="254" spans="2:6" s="8" customFormat="1">
      <c r="B254" s="39"/>
      <c r="E254" s="523"/>
      <c r="F254" s="523"/>
    </row>
    <row r="255" spans="2:6" s="8" customFormat="1">
      <c r="B255" s="39"/>
      <c r="E255" s="523"/>
      <c r="F255" s="523"/>
    </row>
    <row r="256" spans="2:6" s="8" customFormat="1">
      <c r="B256" s="39"/>
      <c r="E256" s="523"/>
      <c r="F256" s="523"/>
    </row>
    <row r="257" spans="2:6" s="8" customFormat="1">
      <c r="B257" s="39"/>
      <c r="E257" s="523"/>
      <c r="F257" s="523"/>
    </row>
    <row r="258" spans="2:6" s="8" customFormat="1">
      <c r="B258" s="39"/>
      <c r="E258" s="523"/>
      <c r="F258" s="523"/>
    </row>
    <row r="259" spans="2:6" s="8" customFormat="1">
      <c r="B259" s="39"/>
      <c r="E259" s="523"/>
      <c r="F259" s="523"/>
    </row>
    <row r="260" spans="2:6" s="8" customFormat="1">
      <c r="B260" s="39"/>
      <c r="E260" s="523"/>
      <c r="F260" s="523"/>
    </row>
    <row r="261" spans="2:6" s="8" customFormat="1">
      <c r="B261" s="39"/>
      <c r="E261" s="523"/>
      <c r="F261" s="523"/>
    </row>
    <row r="262" spans="2:6" s="8" customFormat="1">
      <c r="B262" s="39"/>
      <c r="E262" s="523"/>
      <c r="F262" s="523"/>
    </row>
    <row r="263" spans="2:6" s="8" customFormat="1">
      <c r="B263" s="39"/>
      <c r="E263" s="523"/>
      <c r="F263" s="523"/>
    </row>
    <row r="264" spans="2:6" s="8" customFormat="1">
      <c r="B264" s="39"/>
      <c r="E264" s="523"/>
      <c r="F264" s="523"/>
    </row>
    <row r="265" spans="2:6" s="8" customFormat="1">
      <c r="B265" s="39"/>
      <c r="E265" s="523"/>
      <c r="F265" s="523"/>
    </row>
    <row r="266" spans="2:6" s="8" customFormat="1">
      <c r="B266" s="39"/>
      <c r="E266" s="523"/>
      <c r="F266" s="523"/>
    </row>
    <row r="267" spans="2:6" s="8" customFormat="1">
      <c r="B267" s="39"/>
      <c r="E267" s="523"/>
      <c r="F267" s="523"/>
    </row>
    <row r="268" spans="2:6" s="8" customFormat="1">
      <c r="B268" s="39"/>
      <c r="E268" s="523"/>
      <c r="F268" s="523"/>
    </row>
    <row r="269" spans="2:6" s="8" customFormat="1">
      <c r="B269" s="39"/>
      <c r="E269" s="523"/>
      <c r="F269" s="523"/>
    </row>
    <row r="270" spans="2:6" s="8" customFormat="1">
      <c r="B270" s="39"/>
      <c r="E270" s="523"/>
      <c r="F270" s="523"/>
    </row>
    <row r="271" spans="2:6" s="8" customFormat="1">
      <c r="B271" s="39"/>
      <c r="E271" s="523"/>
      <c r="F271" s="523"/>
    </row>
    <row r="272" spans="2:6" s="8" customFormat="1">
      <c r="B272" s="39"/>
      <c r="E272" s="523"/>
      <c r="F272" s="523"/>
    </row>
    <row r="273" spans="2:6" s="8" customFormat="1">
      <c r="B273" s="39"/>
      <c r="E273" s="523"/>
      <c r="F273" s="523"/>
    </row>
    <row r="274" spans="2:6" s="8" customFormat="1">
      <c r="B274" s="39"/>
      <c r="E274" s="523"/>
      <c r="F274" s="523"/>
    </row>
    <row r="275" spans="2:6" s="8" customFormat="1">
      <c r="B275" s="39"/>
      <c r="E275" s="523"/>
      <c r="F275" s="523"/>
    </row>
    <row r="276" spans="2:6" s="8" customFormat="1">
      <c r="B276" s="39"/>
      <c r="E276" s="523"/>
      <c r="F276" s="523"/>
    </row>
    <row r="277" spans="2:6" s="8" customFormat="1">
      <c r="B277" s="39"/>
      <c r="E277" s="523"/>
      <c r="F277" s="523"/>
    </row>
    <row r="278" spans="2:6" s="8" customFormat="1">
      <c r="B278" s="39"/>
      <c r="E278" s="523"/>
      <c r="F278" s="523"/>
    </row>
    <row r="279" spans="2:6" s="8" customFormat="1">
      <c r="B279" s="39"/>
      <c r="E279" s="523"/>
      <c r="F279" s="523"/>
    </row>
    <row r="280" spans="2:6" s="8" customFormat="1">
      <c r="B280" s="39"/>
      <c r="E280" s="523"/>
      <c r="F280" s="523"/>
    </row>
    <row r="281" spans="2:6" s="8" customFormat="1">
      <c r="B281" s="39"/>
      <c r="E281" s="523"/>
      <c r="F281" s="523"/>
    </row>
    <row r="282" spans="2:6" s="8" customFormat="1">
      <c r="B282" s="39"/>
      <c r="E282" s="523"/>
      <c r="F282" s="523"/>
    </row>
    <row r="283" spans="2:6" s="8" customFormat="1">
      <c r="B283" s="39"/>
      <c r="E283" s="523"/>
      <c r="F283" s="523"/>
    </row>
    <row r="284" spans="2:6" s="8" customFormat="1">
      <c r="B284" s="39"/>
      <c r="E284" s="523"/>
      <c r="F284" s="523"/>
    </row>
    <row r="285" spans="2:6" s="8" customFormat="1">
      <c r="B285" s="39"/>
      <c r="E285" s="523"/>
      <c r="F285" s="523"/>
    </row>
    <row r="286" spans="2:6" s="8" customFormat="1">
      <c r="B286" s="39"/>
      <c r="E286" s="523"/>
      <c r="F286" s="523"/>
    </row>
    <row r="287" spans="2:6" s="8" customFormat="1">
      <c r="B287" s="39"/>
      <c r="E287" s="523"/>
      <c r="F287" s="523"/>
    </row>
    <row r="288" spans="2:6" s="8" customFormat="1">
      <c r="B288" s="39"/>
      <c r="E288" s="523"/>
      <c r="F288" s="523"/>
    </row>
    <row r="289" spans="2:6" s="8" customFormat="1">
      <c r="B289" s="39"/>
      <c r="E289" s="523"/>
      <c r="F289" s="523"/>
    </row>
    <row r="290" spans="2:6" s="8" customFormat="1">
      <c r="B290" s="39"/>
      <c r="E290" s="523"/>
      <c r="F290" s="523"/>
    </row>
    <row r="291" spans="2:6" s="8" customFormat="1">
      <c r="B291" s="39"/>
      <c r="E291" s="523"/>
      <c r="F291" s="523"/>
    </row>
    <row r="292" spans="2:6" s="8" customFormat="1">
      <c r="B292" s="39"/>
      <c r="E292" s="523"/>
      <c r="F292" s="523"/>
    </row>
    <row r="293" spans="2:6" s="8" customFormat="1">
      <c r="B293" s="39"/>
      <c r="E293" s="523"/>
      <c r="F293" s="523"/>
    </row>
    <row r="294" spans="2:6" s="8" customFormat="1">
      <c r="B294" s="39"/>
      <c r="E294" s="523"/>
      <c r="F294" s="523"/>
    </row>
    <row r="295" spans="2:6" s="8" customFormat="1">
      <c r="B295" s="39"/>
      <c r="E295" s="523"/>
      <c r="F295" s="523"/>
    </row>
    <row r="296" spans="2:6" s="8" customFormat="1">
      <c r="B296" s="39"/>
      <c r="E296" s="523"/>
      <c r="F296" s="523"/>
    </row>
    <row r="297" spans="2:6" s="8" customFormat="1">
      <c r="B297" s="39"/>
      <c r="E297" s="523"/>
      <c r="F297" s="523"/>
    </row>
    <row r="298" spans="2:6" s="8" customFormat="1">
      <c r="B298" s="39"/>
      <c r="E298" s="523"/>
      <c r="F298" s="523"/>
    </row>
    <row r="299" spans="2:6" s="8" customFormat="1">
      <c r="B299" s="39"/>
      <c r="E299" s="523"/>
      <c r="F299" s="523"/>
    </row>
    <row r="300" spans="2:6" s="8" customFormat="1">
      <c r="B300" s="39"/>
      <c r="E300" s="523"/>
      <c r="F300" s="523"/>
    </row>
    <row r="301" spans="2:6" s="8" customFormat="1">
      <c r="B301" s="39"/>
      <c r="E301" s="523"/>
      <c r="F301" s="523"/>
    </row>
    <row r="302" spans="2:6" s="8" customFormat="1">
      <c r="B302" s="39"/>
      <c r="E302" s="523"/>
      <c r="F302" s="523"/>
    </row>
    <row r="303" spans="2:6" s="8" customFormat="1">
      <c r="B303" s="39"/>
      <c r="E303" s="523"/>
      <c r="F303" s="523"/>
    </row>
    <row r="304" spans="2:6" s="8" customFormat="1">
      <c r="B304" s="39"/>
      <c r="E304" s="523"/>
      <c r="F304" s="523"/>
    </row>
    <row r="305" spans="2:6" s="8" customFormat="1">
      <c r="B305" s="39"/>
      <c r="E305" s="523"/>
      <c r="F305" s="523"/>
    </row>
    <row r="306" spans="2:6" s="8" customFormat="1">
      <c r="B306" s="39"/>
      <c r="E306" s="523"/>
      <c r="F306" s="523"/>
    </row>
    <row r="307" spans="2:6" s="8" customFormat="1">
      <c r="B307" s="39"/>
      <c r="E307" s="523"/>
      <c r="F307" s="523"/>
    </row>
    <row r="308" spans="2:6" s="8" customFormat="1">
      <c r="B308" s="39"/>
      <c r="E308" s="523"/>
      <c r="F308" s="523"/>
    </row>
    <row r="309" spans="2:6" s="8" customFormat="1">
      <c r="B309" s="39"/>
      <c r="E309" s="523"/>
      <c r="F309" s="523"/>
    </row>
    <row r="310" spans="2:6" s="8" customFormat="1">
      <c r="B310" s="39"/>
      <c r="E310" s="523"/>
      <c r="F310" s="523"/>
    </row>
    <row r="311" spans="2:6" s="8" customFormat="1">
      <c r="B311" s="39"/>
      <c r="E311" s="523"/>
      <c r="F311" s="523"/>
    </row>
    <row r="312" spans="2:6" s="8" customFormat="1">
      <c r="B312" s="39"/>
      <c r="E312" s="523"/>
      <c r="F312" s="523"/>
    </row>
    <row r="313" spans="2:6" s="8" customFormat="1">
      <c r="B313" s="39"/>
      <c r="E313" s="523"/>
      <c r="F313" s="523"/>
    </row>
    <row r="314" spans="2:6" s="8" customFormat="1">
      <c r="B314" s="39"/>
      <c r="E314" s="523"/>
      <c r="F314" s="523"/>
    </row>
    <row r="315" spans="2:6" s="8" customFormat="1">
      <c r="B315" s="39"/>
      <c r="E315" s="523"/>
      <c r="F315" s="523"/>
    </row>
    <row r="316" spans="2:6" s="8" customFormat="1">
      <c r="B316" s="39"/>
      <c r="E316" s="523"/>
      <c r="F316" s="523"/>
    </row>
    <row r="317" spans="2:6" s="8" customFormat="1">
      <c r="B317" s="39"/>
      <c r="E317" s="523"/>
      <c r="F317" s="523"/>
    </row>
    <row r="318" spans="2:6" s="8" customFormat="1">
      <c r="B318" s="39"/>
      <c r="E318" s="523"/>
      <c r="F318" s="523"/>
    </row>
    <row r="319" spans="2:6" s="8" customFormat="1">
      <c r="B319" s="39"/>
      <c r="E319" s="523"/>
      <c r="F319" s="523"/>
    </row>
    <row r="320" spans="2:6" s="8" customFormat="1">
      <c r="B320" s="39"/>
      <c r="E320" s="523"/>
      <c r="F320" s="523"/>
    </row>
    <row r="321" spans="2:6" s="8" customFormat="1">
      <c r="B321" s="39"/>
      <c r="E321" s="523"/>
      <c r="F321" s="523"/>
    </row>
    <row r="322" spans="2:6" s="8" customFormat="1">
      <c r="B322" s="39"/>
      <c r="E322" s="523"/>
      <c r="F322" s="523"/>
    </row>
    <row r="323" spans="2:6" s="8" customFormat="1">
      <c r="B323" s="39"/>
      <c r="E323" s="523"/>
      <c r="F323" s="523"/>
    </row>
    <row r="324" spans="2:6" s="8" customFormat="1">
      <c r="B324" s="39"/>
      <c r="E324" s="523"/>
      <c r="F324" s="523"/>
    </row>
    <row r="325" spans="2:6" s="8" customFormat="1">
      <c r="B325" s="39"/>
      <c r="E325" s="523"/>
      <c r="F325" s="523"/>
    </row>
    <row r="326" spans="2:6" s="8" customFormat="1">
      <c r="B326" s="39"/>
      <c r="E326" s="523"/>
      <c r="F326" s="523"/>
    </row>
    <row r="327" spans="2:6" s="8" customFormat="1">
      <c r="B327" s="39"/>
      <c r="E327" s="523"/>
      <c r="F327" s="523"/>
    </row>
    <row r="328" spans="2:6" s="8" customFormat="1">
      <c r="B328" s="39"/>
      <c r="E328" s="523"/>
      <c r="F328" s="523"/>
    </row>
    <row r="329" spans="2:6" s="8" customFormat="1">
      <c r="B329" s="39"/>
      <c r="E329" s="523"/>
      <c r="F329" s="523"/>
    </row>
    <row r="330" spans="2:6" s="8" customFormat="1">
      <c r="B330" s="39"/>
      <c r="E330" s="523"/>
      <c r="F330" s="523"/>
    </row>
    <row r="331" spans="2:6" s="8" customFormat="1">
      <c r="B331" s="39"/>
      <c r="E331" s="523"/>
      <c r="F331" s="523"/>
    </row>
    <row r="332" spans="2:6" s="8" customFormat="1">
      <c r="B332" s="39"/>
      <c r="E332" s="523"/>
      <c r="F332" s="523"/>
    </row>
    <row r="333" spans="2:6" s="8" customFormat="1">
      <c r="B333" s="39"/>
      <c r="E333" s="523"/>
      <c r="F333" s="523"/>
    </row>
    <row r="334" spans="2:6" s="8" customFormat="1">
      <c r="B334" s="39"/>
      <c r="E334" s="523"/>
      <c r="F334" s="523"/>
    </row>
    <row r="335" spans="2:6" s="8" customFormat="1">
      <c r="B335" s="39"/>
      <c r="E335" s="523"/>
      <c r="F335" s="523"/>
    </row>
    <row r="336" spans="2:6" s="8" customFormat="1">
      <c r="B336" s="39"/>
      <c r="E336" s="523"/>
      <c r="F336" s="523"/>
    </row>
    <row r="337" spans="2:6" s="8" customFormat="1">
      <c r="B337" s="39"/>
      <c r="E337" s="523"/>
      <c r="F337" s="523"/>
    </row>
    <row r="338" spans="2:6" s="8" customFormat="1">
      <c r="B338" s="39"/>
      <c r="E338" s="523"/>
      <c r="F338" s="523"/>
    </row>
    <row r="339" spans="2:6" s="8" customFormat="1">
      <c r="B339" s="39"/>
      <c r="E339" s="523"/>
      <c r="F339" s="523"/>
    </row>
    <row r="340" spans="2:6" s="8" customFormat="1">
      <c r="B340" s="39"/>
      <c r="C340" s="6"/>
      <c r="D340" s="6"/>
      <c r="E340" s="523"/>
      <c r="F340" s="523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795" t="s">
        <v>23</v>
      </c>
      <c r="B1" s="796"/>
      <c r="C1" s="797"/>
      <c r="D1"/>
      <c r="E1" s="57"/>
    </row>
    <row r="2" spans="1:12" ht="15" customHeight="1">
      <c r="A2" s="801" t="s">
        <v>236</v>
      </c>
      <c r="B2" s="801"/>
      <c r="C2" s="801"/>
      <c r="D2" s="234"/>
      <c r="E2" s="57"/>
    </row>
    <row r="3" spans="1:12" ht="18" customHeight="1">
      <c r="A3" s="798" t="s">
        <v>240</v>
      </c>
      <c r="B3" s="799"/>
      <c r="C3" s="800"/>
      <c r="D3"/>
      <c r="E3" s="387" t="s">
        <v>65</v>
      </c>
      <c r="F3" s="462"/>
      <c r="G3" s="387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237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8">
        <v>0</v>
      </c>
      <c r="D9" s="559"/>
      <c r="E9" s="560">
        <v>0</v>
      </c>
      <c r="F9" s="559"/>
      <c r="G9" s="561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238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798" t="s">
        <v>241</v>
      </c>
      <c r="B14" s="799"/>
      <c r="C14" s="800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237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239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8">
        <v>0</v>
      </c>
      <c r="D25" s="559"/>
      <c r="E25" s="560">
        <v>0</v>
      </c>
      <c r="F25" s="559"/>
      <c r="G25" s="561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243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798" t="s">
        <v>242</v>
      </c>
      <c r="B30" s="799"/>
      <c r="C30" s="800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244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2">
        <v>0</v>
      </c>
      <c r="D37" s="563"/>
      <c r="E37" s="562">
        <v>0</v>
      </c>
      <c r="F37" s="564"/>
      <c r="G37" s="562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245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798" t="s">
        <v>37</v>
      </c>
      <c r="B42" s="799"/>
      <c r="C42" s="800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407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795" t="s">
        <v>264</v>
      </c>
      <c r="B52" s="796"/>
      <c r="C52" s="797"/>
    </row>
    <row r="53" spans="1:7" ht="11.25" customHeight="1">
      <c r="A53" s="71"/>
      <c r="B53" s="71"/>
      <c r="C53" s="58"/>
    </row>
    <row r="54" spans="1:7" ht="19.5">
      <c r="A54" s="74" t="s">
        <v>265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8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8" t="s">
        <v>109</v>
      </c>
      <c r="F57"/>
    </row>
    <row r="58" spans="1:7" ht="19.5">
      <c r="A58" s="289" t="s">
        <v>266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785" t="s">
        <v>48</v>
      </c>
      <c r="C1" s="786"/>
      <c r="D1" s="786"/>
      <c r="E1" s="786"/>
      <c r="F1" s="787"/>
    </row>
    <row r="2" spans="1:11" ht="22.5">
      <c r="A2" s="815" t="str">
        <f>'1.0 Plan de financement'!A3:C3</f>
        <v>NOM DOSSIER</v>
      </c>
      <c r="B2" s="815"/>
      <c r="C2" s="815"/>
      <c r="D2" s="450"/>
      <c r="E2" s="450"/>
      <c r="F2" s="450"/>
      <c r="H2" s="477" t="s">
        <v>453</v>
      </c>
      <c r="I2" s="478"/>
      <c r="J2" s="478"/>
    </row>
    <row r="3" spans="1:11" s="16" customFormat="1" ht="21.6" customHeight="1">
      <c r="A3" s="92"/>
      <c r="B3" s="302" t="s">
        <v>0</v>
      </c>
      <c r="C3" s="303"/>
      <c r="D3" s="304" t="s">
        <v>49</v>
      </c>
      <c r="E3" s="304" t="s">
        <v>50</v>
      </c>
      <c r="F3" s="304" t="s">
        <v>51</v>
      </c>
      <c r="G3" s="92"/>
      <c r="H3" s="304" t="s">
        <v>49</v>
      </c>
      <c r="I3" s="304" t="s">
        <v>50</v>
      </c>
      <c r="J3" s="304" t="s">
        <v>51</v>
      </c>
      <c r="K3" s="92"/>
    </row>
    <row r="4" spans="1:11" s="17" customFormat="1" ht="21.6" customHeight="1">
      <c r="A4" s="810" t="s">
        <v>52</v>
      </c>
      <c r="B4" s="520" t="s">
        <v>262</v>
      </c>
      <c r="C4" s="565"/>
      <c r="D4" s="566"/>
      <c r="E4" s="566"/>
      <c r="F4" s="566"/>
      <c r="G4" s="345"/>
      <c r="H4" s="476">
        <f>'3,6 ca mini'!C11</f>
        <v>0</v>
      </c>
      <c r="I4" s="476">
        <f>'3,6 ca mini'!E11</f>
        <v>0</v>
      </c>
      <c r="J4" s="476">
        <f>'3,6 ca mini'!G11</f>
        <v>0</v>
      </c>
      <c r="K4" s="345"/>
    </row>
    <row r="5" spans="1:11" s="17" customFormat="1" ht="21.6" customHeight="1">
      <c r="A5" s="811"/>
      <c r="B5" s="520"/>
      <c r="C5" s="565"/>
      <c r="D5" s="566"/>
      <c r="E5" s="566"/>
      <c r="F5" s="566"/>
      <c r="G5" s="345"/>
      <c r="H5" s="345"/>
      <c r="I5" s="345"/>
      <c r="J5" s="345"/>
      <c r="K5" s="345"/>
    </row>
    <row r="6" spans="1:11" s="17" customFormat="1" ht="21.6" customHeight="1">
      <c r="A6" s="811"/>
      <c r="B6" s="520"/>
      <c r="C6" s="565"/>
      <c r="D6" s="566"/>
      <c r="E6" s="566"/>
      <c r="F6" s="566"/>
      <c r="G6" s="345"/>
      <c r="H6" s="345"/>
      <c r="I6" s="345"/>
      <c r="J6" s="345"/>
      <c r="K6" s="345"/>
    </row>
    <row r="7" spans="1:11" s="17" customFormat="1" ht="21.6" customHeight="1">
      <c r="A7" s="811"/>
      <c r="B7" s="520" t="s">
        <v>0</v>
      </c>
      <c r="C7" s="565"/>
      <c r="D7" s="566" t="s">
        <v>0</v>
      </c>
      <c r="E7" s="566"/>
      <c r="F7" s="566"/>
      <c r="G7" s="345"/>
      <c r="H7" s="345"/>
      <c r="I7" s="345"/>
      <c r="J7" s="345"/>
      <c r="K7" s="345"/>
    </row>
    <row r="8" spans="1:11" s="18" customFormat="1" ht="21.6" customHeight="1">
      <c r="A8" s="811"/>
      <c r="B8" s="567" t="s">
        <v>0</v>
      </c>
      <c r="C8" s="568"/>
      <c r="D8" s="569" t="s">
        <v>0</v>
      </c>
      <c r="E8" s="569"/>
      <c r="F8" s="569"/>
      <c r="G8" s="346"/>
      <c r="H8" s="346"/>
      <c r="I8" s="346"/>
      <c r="J8" s="346"/>
      <c r="K8" s="346"/>
    </row>
    <row r="9" spans="1:11" s="18" customFormat="1" ht="21.6" customHeight="1">
      <c r="A9" s="811"/>
      <c r="B9" s="567" t="s">
        <v>0</v>
      </c>
      <c r="C9" s="568"/>
      <c r="D9" s="569"/>
      <c r="E9" s="569"/>
      <c r="F9" s="569"/>
      <c r="G9" s="346"/>
      <c r="H9" s="346"/>
      <c r="I9" s="346"/>
      <c r="J9" s="346"/>
      <c r="K9" s="346"/>
    </row>
    <row r="10" spans="1:11" s="19" customFormat="1" ht="21.6" customHeight="1">
      <c r="A10" s="770" t="s">
        <v>283</v>
      </c>
      <c r="B10" s="771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7"/>
      <c r="H10" s="347"/>
      <c r="I10" s="347"/>
      <c r="J10" s="347"/>
      <c r="K10" s="347"/>
    </row>
    <row r="11" spans="1:11" s="17" customFormat="1" ht="21.6" customHeight="1">
      <c r="A11" s="812" t="s">
        <v>53</v>
      </c>
      <c r="B11" s="520" t="s">
        <v>496</v>
      </c>
      <c r="C11" s="570"/>
      <c r="D11" s="100">
        <f>D10*C11</f>
        <v>0</v>
      </c>
      <c r="E11" s="100">
        <f>E4*C11</f>
        <v>0</v>
      </c>
      <c r="F11" s="100">
        <f>F4*C11</f>
        <v>0</v>
      </c>
      <c r="G11" s="345"/>
      <c r="H11" s="345"/>
      <c r="I11" s="345"/>
      <c r="J11" s="345"/>
      <c r="K11" s="345"/>
    </row>
    <row r="12" spans="1:11" s="17" customFormat="1" ht="21.6" customHeight="1">
      <c r="A12" s="813"/>
      <c r="B12" s="95"/>
      <c r="C12" s="99"/>
      <c r="D12" s="266"/>
      <c r="E12" s="266"/>
      <c r="F12" s="266"/>
      <c r="G12" s="345"/>
      <c r="H12" s="345"/>
      <c r="I12" s="345"/>
      <c r="J12" s="345"/>
      <c r="K12" s="345"/>
    </row>
    <row r="13" spans="1:11" s="17" customFormat="1" ht="21.6" customHeight="1">
      <c r="A13" s="813"/>
      <c r="B13" s="84"/>
      <c r="C13" s="102"/>
      <c r="D13" s="103"/>
      <c r="E13" s="97"/>
      <c r="F13" s="103"/>
      <c r="G13" s="345"/>
      <c r="H13" s="345"/>
      <c r="I13" s="345"/>
      <c r="J13" s="345"/>
      <c r="K13" s="345"/>
    </row>
    <row r="14" spans="1:11" s="17" customFormat="1" ht="21.6" customHeight="1">
      <c r="A14" s="813"/>
      <c r="B14" s="95" t="s">
        <v>54</v>
      </c>
      <c r="C14" s="96"/>
      <c r="D14" s="100">
        <f>'3.1 Détails charges fixes'!C12</f>
        <v>0</v>
      </c>
      <c r="E14" s="375">
        <f>'3.1 Détails charges fixes'!D12</f>
        <v>0</v>
      </c>
      <c r="F14" s="100">
        <f>'3.1 Détails charges fixes'!E12</f>
        <v>0</v>
      </c>
      <c r="G14" s="345"/>
      <c r="H14" s="345"/>
      <c r="I14" s="345"/>
      <c r="J14" s="345"/>
      <c r="K14" s="345"/>
    </row>
    <row r="15" spans="1:11" s="17" customFormat="1" ht="21.6" customHeight="1">
      <c r="A15" s="813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5"/>
      <c r="H15" s="345"/>
      <c r="I15" s="345"/>
      <c r="J15" s="345"/>
      <c r="K15" s="345"/>
    </row>
    <row r="16" spans="1:11" ht="21.6" customHeight="1">
      <c r="A16" s="813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13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13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13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13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4"/>
      <c r="H20" s="324"/>
      <c r="I20" s="324"/>
      <c r="J20" s="324"/>
      <c r="K20" s="324"/>
    </row>
    <row r="21" spans="1:12" ht="21.6" customHeight="1">
      <c r="A21" s="814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02" t="s">
        <v>282</v>
      </c>
      <c r="B22" s="803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4"/>
      <c r="H22" s="324"/>
      <c r="I22" s="324"/>
      <c r="J22" s="324"/>
      <c r="K22" s="324"/>
    </row>
    <row r="23" spans="1:12" s="23" customFormat="1" ht="21.6" customHeight="1" thickBot="1">
      <c r="A23" s="804" t="s">
        <v>281</v>
      </c>
      <c r="B23" s="805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8"/>
      <c r="H23" s="348"/>
      <c r="I23" s="348"/>
      <c r="J23" s="348"/>
      <c r="K23" s="348"/>
    </row>
    <row r="24" spans="1:12" ht="21.6" customHeight="1">
      <c r="A24" s="806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06"/>
      <c r="B25" s="93" t="s">
        <v>284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07"/>
      <c r="B26" s="93" t="s">
        <v>285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07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07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07"/>
      <c r="B29" s="113" t="s">
        <v>64</v>
      </c>
      <c r="C29" s="113"/>
      <c r="D29" s="323">
        <f>'3.1 Détails charges fixes'!C76</f>
        <v>0</v>
      </c>
      <c r="E29" s="323">
        <f>'3.1 Détails charges fixes'!D77</f>
        <v>0</v>
      </c>
      <c r="F29" s="323">
        <f>'3.1 Détails charges fixes'!E77</f>
        <v>0</v>
      </c>
    </row>
    <row r="30" spans="1:12" ht="21.6" customHeight="1">
      <c r="A30" s="807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0" t="s">
        <v>184</v>
      </c>
      <c r="C31" s="321" t="s">
        <v>0</v>
      </c>
      <c r="D31" s="322">
        <f>D23+D24-D25-D26+D28-D29</f>
        <v>0</v>
      </c>
      <c r="E31" s="322">
        <f>E23+E24-E25-E26+E28-E29</f>
        <v>0</v>
      </c>
      <c r="F31" s="322">
        <f>F23+F24-F25-F26+F28-F29</f>
        <v>0</v>
      </c>
    </row>
    <row r="32" spans="1:12" ht="21.6" customHeight="1">
      <c r="A32" s="91"/>
      <c r="B32" s="115" t="s">
        <v>304</v>
      </c>
      <c r="C32" s="116"/>
      <c r="D32" s="632"/>
      <c r="E32" s="632"/>
      <c r="F32" s="103"/>
      <c r="H32" s="350" t="s">
        <v>394</v>
      </c>
      <c r="I32" s="351"/>
      <c r="J32" s="351"/>
      <c r="K32" s="351"/>
      <c r="L32" s="352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2">
        <v>0</v>
      </c>
      <c r="H33" s="350" t="s">
        <v>393</v>
      </c>
      <c r="I33" s="351"/>
      <c r="J33" s="351"/>
      <c r="K33" s="351"/>
      <c r="L33" s="352"/>
    </row>
    <row r="34" spans="1:12" s="24" customFormat="1" ht="21.6" customHeight="1" thickBot="1">
      <c r="A34" s="808" t="s">
        <v>280</v>
      </c>
      <c r="B34" s="809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49"/>
      <c r="H34" s="349"/>
      <c r="I34" s="349"/>
      <c r="J34" s="349"/>
      <c r="K34" s="349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2014-04-23T08:59:36Z</dcterms:modified>
</cp:coreProperties>
</file>